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1340" windowHeight="6540" activeTab="0"/>
  </bookViews>
  <sheets>
    <sheet name="Сводный" sheetId="1" r:id="rId1"/>
    <sheet name="Белово" sheetId="2" r:id="rId2"/>
    <sheet name="Гурьевск" sheetId="3" r:id="rId3"/>
    <sheet name="Ижморка" sheetId="4" r:id="rId4"/>
    <sheet name="Кемеров" sheetId="5" r:id="rId5"/>
    <sheet name="Крапив" sheetId="6" r:id="rId6"/>
    <sheet name="Л-Кузн" sheetId="7" r:id="rId7"/>
    <sheet name="Мариинск" sheetId="8" r:id="rId8"/>
    <sheet name="Межд" sheetId="9" r:id="rId9"/>
    <sheet name="Новок" sheetId="10" r:id="rId10"/>
    <sheet name="Прокоп" sheetId="11" r:id="rId11"/>
    <sheet name="Промышл" sheetId="12" r:id="rId12"/>
    <sheet name="Таштаг" sheetId="13" r:id="rId13"/>
    <sheet name="Тисуль" sheetId="14" r:id="rId14"/>
    <sheet name="Топки" sheetId="15" r:id="rId15"/>
    <sheet name="Тяжин" sheetId="16" r:id="rId16"/>
    <sheet name="Чебула" sheetId="17" r:id="rId17"/>
    <sheet name="Юрга" sheetId="18" r:id="rId18"/>
    <sheet name="Яя" sheetId="19" r:id="rId19"/>
    <sheet name="Яшкино" sheetId="20" r:id="rId20"/>
  </sheets>
  <definedNames>
    <definedName name="_xlnm.Print_Area" localSheetId="1">'Белово'!$A$1:$R$34</definedName>
    <definedName name="_xlnm.Print_Area" localSheetId="2">'Гурьевск'!$A$1:$R$22</definedName>
    <definedName name="_xlnm.Print_Area" localSheetId="4">'Кемеров'!$A$1:$R$50</definedName>
    <definedName name="_xlnm.Print_Area" localSheetId="5">'Крапив'!$A$1:$R$23</definedName>
    <definedName name="_xlnm.Print_Area" localSheetId="6">'Л-Кузн'!$A$1:$R$27</definedName>
    <definedName name="_xlnm.Print_Area" localSheetId="7">'Мариинск'!$A$1:$R$32</definedName>
    <definedName name="_xlnm.Print_Area" localSheetId="10">'Прокоп'!$A$1:$R$40</definedName>
    <definedName name="_xlnm.Print_Area" localSheetId="0">'Сводный'!$A$1:$R$56</definedName>
    <definedName name="_xlnm.Print_Area" localSheetId="12">'Таштаг'!$A$1:$R$59</definedName>
    <definedName name="_xlnm.Print_Area" localSheetId="13">'Тисуль'!$A$1:$R$27</definedName>
    <definedName name="_xlnm.Print_Area" localSheetId="19">'Яшкино'!$A$1:$R$44</definedName>
  </definedNames>
  <calcPr fullCalcOnLoad="1"/>
</workbook>
</file>

<file path=xl/sharedStrings.xml><?xml version="1.0" encoding="utf-8"?>
<sst xmlns="http://schemas.openxmlformats.org/spreadsheetml/2006/main" count="1447" uniqueCount="603">
  <si>
    <t>в том числе</t>
  </si>
  <si>
    <t>Мосты</t>
  </si>
  <si>
    <t>Всего</t>
  </si>
  <si>
    <t>ж/б</t>
  </si>
  <si>
    <t>мет</t>
  </si>
  <si>
    <t>дер</t>
  </si>
  <si>
    <t>перех</t>
  </si>
  <si>
    <t>грунт</t>
  </si>
  <si>
    <t>Трубы</t>
  </si>
  <si>
    <t xml:space="preserve">N </t>
  </si>
  <si>
    <t>Итого</t>
  </si>
  <si>
    <t>0-6,3</t>
  </si>
  <si>
    <t>0-3,2</t>
  </si>
  <si>
    <t>Подъезд к п.Новый Каракан</t>
  </si>
  <si>
    <t>Подъезд к п.Убинский</t>
  </si>
  <si>
    <t>0-0,8</t>
  </si>
  <si>
    <t>0-0,65</t>
  </si>
  <si>
    <t>Подъезд к п.Котовский</t>
  </si>
  <si>
    <t>Подъезд к п.Новый Свет</t>
  </si>
  <si>
    <t>Суслово-Пихтовка</t>
  </si>
  <si>
    <t>Подъезд к д.Куркули</t>
  </si>
  <si>
    <t>Подъезд к нефтеперекачивающей станции</t>
  </si>
  <si>
    <t>"Кемерово-Промышленная"-Портнягино</t>
  </si>
  <si>
    <t>0-1,7</t>
  </si>
  <si>
    <t>0-3,7</t>
  </si>
  <si>
    <t>"Кемерово-Промышленная"-подсобное хозяйство</t>
  </si>
  <si>
    <t>0-4,3</t>
  </si>
  <si>
    <t>0-1,3</t>
  </si>
  <si>
    <t>Мундыбаш-Малиновка</t>
  </si>
  <si>
    <t>Каз-Тенеш</t>
  </si>
  <si>
    <t>Таштагол-телевышка</t>
  </si>
  <si>
    <t>Подъезд к д.Уньга</t>
  </si>
  <si>
    <t>"Новосибирск-Иркутск"-Боровой</t>
  </si>
  <si>
    <t>N</t>
  </si>
  <si>
    <t>Район</t>
  </si>
  <si>
    <t>а/б</t>
  </si>
  <si>
    <t xml:space="preserve">Всего </t>
  </si>
  <si>
    <t>Всего шт пм</t>
  </si>
  <si>
    <t>метал</t>
  </si>
  <si>
    <t>дерев</t>
  </si>
  <si>
    <t>Беловский</t>
  </si>
  <si>
    <t>Гурьевский</t>
  </si>
  <si>
    <t>Ижморский</t>
  </si>
  <si>
    <t>Кемеровский</t>
  </si>
  <si>
    <t>Крапивинский</t>
  </si>
  <si>
    <t>Л-Кузнецкий</t>
  </si>
  <si>
    <t>Мариинский</t>
  </si>
  <si>
    <t>Тисульский</t>
  </si>
  <si>
    <t>Топкинский</t>
  </si>
  <si>
    <t>Тяжинский</t>
  </si>
  <si>
    <t>Чебулинский</t>
  </si>
  <si>
    <t>Юргинский</t>
  </si>
  <si>
    <t>Яйский</t>
  </si>
  <si>
    <t>Яшкинский</t>
  </si>
  <si>
    <t>ИТОГО</t>
  </si>
  <si>
    <t>Подъезд к д.Жургавань</t>
  </si>
  <si>
    <t>Дмитриевка-Усть-Серта</t>
  </si>
  <si>
    <t>Мосты    шт / пм</t>
  </si>
  <si>
    <t>Трубы, шт/пм</t>
  </si>
  <si>
    <t>Подъезд к п.Веселый</t>
  </si>
  <si>
    <t>Подъезд к п.Тагарыш</t>
  </si>
  <si>
    <t>Солдаткино-Полуторник</t>
  </si>
  <si>
    <t>0-2</t>
  </si>
  <si>
    <t>Белово-Калиновка</t>
  </si>
  <si>
    <t>Калтан-Малиновка</t>
  </si>
  <si>
    <t>Темиртау-Каштау</t>
  </si>
  <si>
    <t>Темиртау-Сухаринка-Самара</t>
  </si>
  <si>
    <t>Сайзак-Первомайка</t>
  </si>
  <si>
    <t>Чулеш-Мрассу</t>
  </si>
  <si>
    <t>Кондома-Карагол</t>
  </si>
  <si>
    <t>Таштагол-Усть-Кабырза</t>
  </si>
  <si>
    <t>Усть-Кабырза-Сензас</t>
  </si>
  <si>
    <t>Мундыбаш-Тельбес</t>
  </si>
  <si>
    <t>Сензас-Сензаские Кичи</t>
  </si>
  <si>
    <t>Центральный-Алгаин</t>
  </si>
  <si>
    <t>Подъезд к с.Большеямное</t>
  </si>
  <si>
    <t>щеб</t>
  </si>
  <si>
    <t>Подъезд к п.Степной</t>
  </si>
  <si>
    <t>Объезд с.Терентьевское</t>
  </si>
  <si>
    <t>ЦМК-Бельково</t>
  </si>
  <si>
    <t>Мирный-Возвышенка</t>
  </si>
  <si>
    <t>Лапшиновка-Красная Поляна</t>
  </si>
  <si>
    <t>Новогеоргиевка-Золотаревский</t>
  </si>
  <si>
    <t>"Чусовитино-Борисово"-Максимово</t>
  </si>
  <si>
    <t>Зеленовский-Плотниковский</t>
  </si>
  <si>
    <t>Арсеново-Салтымаково</t>
  </si>
  <si>
    <t>Щегловский-Сутункин Брод</t>
  </si>
  <si>
    <t>Красный Яр-Вяземка</t>
  </si>
  <si>
    <t>"Суслово-Пихтовка"-Тундинка-Столяровка</t>
  </si>
  <si>
    <t>Осиновое Плесо-Загадное</t>
  </si>
  <si>
    <t>Осиновое Плесо-Мутный</t>
  </si>
  <si>
    <t>Березово-Таловая</t>
  </si>
  <si>
    <t>Каменный Ключ-Оселки</t>
  </si>
  <si>
    <t>Прокопьевск-Новорождественское</t>
  </si>
  <si>
    <t>Школьный-Плодопитомник</t>
  </si>
  <si>
    <t>Терентьевское-Серп и Молот</t>
  </si>
  <si>
    <t>Трудармейский-Калиновка</t>
  </si>
  <si>
    <t>Новосафоновский-Смышляево</t>
  </si>
  <si>
    <t>Пушкино-Пархаевка</t>
  </si>
  <si>
    <t>"Кемерово-Промышленная"-Соревнование</t>
  </si>
  <si>
    <t>Плотниково-Первомайский</t>
  </si>
  <si>
    <t>"Промышленная-Ваганово"-Шуринка</t>
  </si>
  <si>
    <t>Топки-Соломино</t>
  </si>
  <si>
    <t>Медынино-Усть-Стрелина</t>
  </si>
  <si>
    <t>Кубитет-Чернышево</t>
  </si>
  <si>
    <t>Покровка-Тыштым</t>
  </si>
  <si>
    <t>Кожевниково-Ясная Поляна</t>
  </si>
  <si>
    <t>Линейный-Юльяновка</t>
  </si>
  <si>
    <t>Красная Звезда-Рудничный</t>
  </si>
  <si>
    <t>Пача-Синеречка</t>
  </si>
  <si>
    <t>Мелково-Северная</t>
  </si>
  <si>
    <t>"Яшкино-Поломошное"-Мохово</t>
  </si>
  <si>
    <t>Поломошное-Октябрьский</t>
  </si>
  <si>
    <t>Акация-Власково</t>
  </si>
  <si>
    <t>Ленинск-Кузнецкий-Полысаево</t>
  </si>
  <si>
    <t>Подъезд  к п.Ускатский</t>
  </si>
  <si>
    <t xml:space="preserve">Киселевск-Малиновка-Михайловка </t>
  </si>
  <si>
    <t>0-10,6</t>
  </si>
  <si>
    <t>Яшкино-Пашково с подъездом к п.Ленинский</t>
  </si>
  <si>
    <t>Красноселка-Балахнино</t>
  </si>
  <si>
    <t>Литвиново-Зырянка</t>
  </si>
  <si>
    <t>Серебряково-Изындаево</t>
  </si>
  <si>
    <t>Подрядная
организация</t>
  </si>
  <si>
    <t>Промышлен-
новский</t>
  </si>
  <si>
    <t>Тебеньковка-Малиновка</t>
  </si>
  <si>
    <t>Тебеньковка-Александровка</t>
  </si>
  <si>
    <t>Тебеньковка-Илиндеевка</t>
  </si>
  <si>
    <t>Новый Городок-Старобачаты</t>
  </si>
  <si>
    <t>Подъезд к Госзаказнику</t>
  </si>
  <si>
    <t>Майзас-Ортон</t>
  </si>
  <si>
    <t>Новобачаты-п.им.Ильича</t>
  </si>
  <si>
    <t>Подъезд к д.Осиновка</t>
  </si>
  <si>
    <t>Подъезд к д.Усть-Канда</t>
  </si>
  <si>
    <t>Подъезд к с.Симбирка</t>
  </si>
  <si>
    <t>Осиновка-Мурюк</t>
  </si>
  <si>
    <t>Подъезд к п.Сосновка</t>
  </si>
  <si>
    <t>Подъезд к д.Дмитриевка</t>
  </si>
  <si>
    <t>Подъезд к п.Успенка</t>
  </si>
  <si>
    <t>Подъезд к с.Драченино</t>
  </si>
  <si>
    <t>Подъезд к д.Торопово</t>
  </si>
  <si>
    <t>"Новосибирск-Ленинск-Кузнецкий-Кемерово-Юрга"-Новобарачаты</t>
  </si>
  <si>
    <t>Подъезд к д.Юрьевка</t>
  </si>
  <si>
    <t>Калининский-Комиссаровка</t>
  </si>
  <si>
    <t>Подъезд к с.Подъельники</t>
  </si>
  <si>
    <t>Подъезд к д.Федоровка</t>
  </si>
  <si>
    <t>"Бийск-Мартыново-Кузедеево-Новокузнецк"-Мунай</t>
  </si>
  <si>
    <t>Средние Кичи-Чилису- Анзас</t>
  </si>
  <si>
    <t>Габовск- Нижний Сокол</t>
  </si>
  <si>
    <t>Ключевой-Малый Лабыш</t>
  </si>
  <si>
    <t>"Шерегеш-Суета"-Викторьевка</t>
  </si>
  <si>
    <t>Барачаты-Скарюпино</t>
  </si>
  <si>
    <t>Тисуль-Комсомольск- Большая Натальевка-Центральный</t>
  </si>
  <si>
    <t>"Вознесенка-Усть-Барандат"-  п/л. Березка</t>
  </si>
  <si>
    <t>Подъезд к с.Тисуль</t>
  </si>
  <si>
    <t>Новоивановский-Новоивановский-3</t>
  </si>
  <si>
    <t>Подъезд к пгт.Верх-Чебула</t>
  </si>
  <si>
    <t>Новосибирск-Ленинск-Кузнецкий-Кемерово-Юрга"-Колбиха</t>
  </si>
  <si>
    <t>пгт.Яя-Наша Родина-Мальцево</t>
  </si>
  <si>
    <t>Подъезд к д.Кубаево</t>
  </si>
  <si>
    <t>Категория
дороги</t>
  </si>
  <si>
    <t>V</t>
  </si>
  <si>
    <t>IV</t>
  </si>
  <si>
    <t>в том числе по категориям</t>
  </si>
  <si>
    <t>Наименование 
дороги</t>
  </si>
  <si>
    <t xml:space="preserve">Эксплуатирующая
организация </t>
  </si>
  <si>
    <t xml:space="preserve">Граница
обслужи-вания </t>
  </si>
  <si>
    <t>Протя-
жен-ность, км</t>
  </si>
  <si>
    <t>черн
покр</t>
  </si>
  <si>
    <t>перех
покр</t>
  </si>
  <si>
    <t>грунт
покр</t>
  </si>
  <si>
    <t>Всего
шт/пм</t>
  </si>
  <si>
    <t>III</t>
  </si>
  <si>
    <t>ОАО "Новокузнецкое ДРСУ"</t>
  </si>
  <si>
    <t xml:space="preserve"> ОАО "Новокузнецкое ДРСУ"</t>
  </si>
  <si>
    <t>в том числе 
по категориям</t>
  </si>
  <si>
    <t>Протя жен 
ность, км</t>
  </si>
  <si>
    <t>Таштаголь-
ский</t>
  </si>
  <si>
    <t>Междуречен-
ский</t>
  </si>
  <si>
    <t>"Белово-Гурьевск-Салаир"-Сосновка</t>
  </si>
  <si>
    <t>Обход г.Гурьевска</t>
  </si>
  <si>
    <t>0-5,9</t>
  </si>
  <si>
    <t>Новоподзорново-Изындаево-Серебряково</t>
  </si>
  <si>
    <t>Путятинский-Валерьяновка</t>
  </si>
  <si>
    <t>Федоровка-Разведчик-Арсентьевка</t>
  </si>
  <si>
    <t>Осинники-Сосновка (мостовой переход)</t>
  </si>
  <si>
    <t>Ледовая переправа через р.Томь</t>
  </si>
  <si>
    <t>Юрга-Поломошное</t>
  </si>
  <si>
    <t>Подъезд к с.Кулебакино</t>
  </si>
  <si>
    <t>Подъезд к п.Сосновка-2</t>
  </si>
  <si>
    <t>ОАО "Кемеровское ДРСУ"</t>
  </si>
  <si>
    <t>Подъезд к д.Гороховка</t>
  </si>
  <si>
    <t>Подъезд к п.Новоподиково</t>
  </si>
  <si>
    <t>Ивановка-Таежно-Михайловка</t>
  </si>
  <si>
    <t>Каменный Ключ-Каменушка</t>
  </si>
  <si>
    <t>Мундыбаш-Подкатунь</t>
  </si>
  <si>
    <t>Кемерово-Яшкино-Тайга</t>
  </si>
  <si>
    <t>"Панфилово-Крапивинский"-Банново-Михайловский</t>
  </si>
  <si>
    <t>с.Топки-Дедюево</t>
  </si>
  <si>
    <t>Георгиевка-Даниловка</t>
  </si>
  <si>
    <t>Киргисуль-Лесной</t>
  </si>
  <si>
    <t>п.Плотниково-д.Плотниково</t>
  </si>
  <si>
    <t xml:space="preserve"> Суета-Усть Анзас</t>
  </si>
  <si>
    <t>Шерегеш- Суета</t>
  </si>
  <si>
    <t xml:space="preserve">Осиновка-Мурюк </t>
  </si>
  <si>
    <t xml:space="preserve">
Берикульский-Московка 
</t>
  </si>
  <si>
    <t>Км 
обсл</t>
  </si>
  <si>
    <t>Прокопьевск-Киселевск</t>
  </si>
  <si>
    <t>"Тяжинский-Тисуль"-озеро Пустое</t>
  </si>
  <si>
    <t>Тяжинский-Тяжино-Вершинка-Итатский с подъездом к с.Малопичугино</t>
  </si>
  <si>
    <t>ООО "Дельта-Центр"</t>
  </si>
  <si>
    <t>ОАО "Новокузнецкое  ДРСУ"</t>
  </si>
  <si>
    <t>лед переправа</t>
  </si>
  <si>
    <t>Стр</t>
  </si>
  <si>
    <t>12-</t>
  </si>
  <si>
    <t>13</t>
  </si>
  <si>
    <t>"Кемерово-Промышленная"-Ушаково-Протопопово с подъездом к п.Брянский</t>
  </si>
  <si>
    <t>9,84-10,59</t>
  </si>
  <si>
    <t>ООО "Региондорстрой"</t>
  </si>
  <si>
    <t>0-6,798</t>
  </si>
  <si>
    <t>0-7,97</t>
  </si>
  <si>
    <t>0-8,875</t>
  </si>
  <si>
    <t>ЗАО "Тяжинское  ДРСУ"</t>
  </si>
  <si>
    <t>ЗАО "Чебулинское  ДРСУ"</t>
  </si>
  <si>
    <t>ЗАО "Тяжинское ДРСУ"</t>
  </si>
  <si>
    <t>ЗАО "Чебулинское ДРСУ"</t>
  </si>
  <si>
    <t>Полысаевский филиал 
АО "Автодор"</t>
  </si>
  <si>
    <t>Полысаевский филиал АО "Автодор"</t>
  </si>
  <si>
    <t xml:space="preserve">Полыс фил  АО "Автодор" </t>
  </si>
  <si>
    <t>Пром филиал АО "Автодор"</t>
  </si>
  <si>
    <t>АО "Таштагольское  ДРСУ"</t>
  </si>
  <si>
    <t>Подъезд к п.Гавриловка</t>
  </si>
  <si>
    <t>0-1,22</t>
  </si>
  <si>
    <t>Промышленновский филиал АО "Автодор"</t>
  </si>
  <si>
    <t>0-4,820</t>
  </si>
  <si>
    <t>АО "Таштагольское ДРСУ"</t>
  </si>
  <si>
    <t>АО  "Таштагольское ДРСУ"</t>
  </si>
  <si>
    <t>Юргинский филиал 
АО "Автодор"</t>
  </si>
  <si>
    <t>IV, V</t>
  </si>
  <si>
    <t>0-10,0</t>
  </si>
  <si>
    <t>0-6,0</t>
  </si>
  <si>
    <t>0-4,0</t>
  </si>
  <si>
    <t>0-8,0</t>
  </si>
  <si>
    <t>0-0,5</t>
  </si>
  <si>
    <t>0-12,0</t>
  </si>
  <si>
    <t>0-1,0</t>
  </si>
  <si>
    <t>0-3,0</t>
  </si>
  <si>
    <t>0-5,4</t>
  </si>
  <si>
    <t>0-5,0</t>
  </si>
  <si>
    <t xml:space="preserve">
IV, V
</t>
  </si>
  <si>
    <t xml:space="preserve"> в том числе</t>
  </si>
  <si>
    <t>2,5-4,486</t>
  </si>
  <si>
    <t>0-2,9</t>
  </si>
  <si>
    <t>0-52,0</t>
  </si>
  <si>
    <t>0-14,0</t>
  </si>
  <si>
    <t>11,0-11,7</t>
  </si>
  <si>
    <t>0-4,1</t>
  </si>
  <si>
    <t>0-15,0</t>
  </si>
  <si>
    <t>Юргинский филиал  АО "Автодор"</t>
  </si>
  <si>
    <t xml:space="preserve">ОАО "Крапивиноавтодор"  </t>
  </si>
  <si>
    <t>ОАО "Крапивиноавтодор"</t>
  </si>
  <si>
    <t>0-6,457</t>
  </si>
  <si>
    <t>0-9,266</t>
  </si>
  <si>
    <t>0-2,340</t>
  </si>
  <si>
    <t>0-2,615</t>
  </si>
  <si>
    <t>0-0,620</t>
  </si>
  <si>
    <t>0-34,0</t>
  </si>
  <si>
    <t>0-3,159</t>
  </si>
  <si>
    <t>0-3,072</t>
  </si>
  <si>
    <t>0-0,785</t>
  </si>
  <si>
    <t>0-1,972</t>
  </si>
  <si>
    <t>0-2,295</t>
  </si>
  <si>
    <t>0-3,642</t>
  </si>
  <si>
    <t>0-5,973</t>
  </si>
  <si>
    <t>7,924-8,585</t>
  </si>
  <si>
    <t>0-2,831</t>
  </si>
  <si>
    <t>0-9,778</t>
  </si>
  <si>
    <t>0-1,106</t>
  </si>
  <si>
    <t>0-0,33</t>
  </si>
  <si>
    <t>0-1,685</t>
  </si>
  <si>
    <t>0-0,856</t>
  </si>
  <si>
    <t>0-1,686</t>
  </si>
  <si>
    <t>0-4,684</t>
  </si>
  <si>
    <t>0-12,435</t>
  </si>
  <si>
    <t>0-2,239</t>
  </si>
  <si>
    <t>0-1,809
0-0,184</t>
  </si>
  <si>
    <t>0-12,181</t>
  </si>
  <si>
    <t>0-2,054</t>
  </si>
  <si>
    <t>2,18-5,283</t>
  </si>
  <si>
    <t>0-3,064</t>
  </si>
  <si>
    <t>0-6,505</t>
  </si>
  <si>
    <t>0,4-2,615</t>
  </si>
  <si>
    <t>0-3,88</t>
  </si>
  <si>
    <t>0-8,576</t>
  </si>
  <si>
    <t>0-20,909</t>
  </si>
  <si>
    <t>0-27,0</t>
  </si>
  <si>
    <t>0-8,240</t>
  </si>
  <si>
    <t>0-3,462</t>
  </si>
  <si>
    <t>0-16,153</t>
  </si>
  <si>
    <t>0-0,565</t>
  </si>
  <si>
    <t>0-12,077</t>
  </si>
  <si>
    <t>0-3,769</t>
  </si>
  <si>
    <t>0-3,641</t>
  </si>
  <si>
    <t>0-1,62</t>
  </si>
  <si>
    <t>0-19,412</t>
  </si>
  <si>
    <t>19,412-31,5</t>
  </si>
  <si>
    <t>0-7,266</t>
  </si>
  <si>
    <t>0-18,32</t>
  </si>
  <si>
    <t>0-49,8</t>
  </si>
  <si>
    <t>0-12,5</t>
  </si>
  <si>
    <t>0-43,0</t>
  </si>
  <si>
    <t>0-6,982</t>
  </si>
  <si>
    <t>0-6,33</t>
  </si>
  <si>
    <t>0-2,45</t>
  </si>
  <si>
    <t>0-2,72</t>
  </si>
  <si>
    <t>0-10,08</t>
  </si>
  <si>
    <t>0-5,162</t>
  </si>
  <si>
    <t>0-9,26</t>
  </si>
  <si>
    <t>3,0-4,86</t>
  </si>
  <si>
    <t>0-7,87</t>
  </si>
  <si>
    <t>34-70,690</t>
  </si>
  <si>
    <t>2,1-4,054</t>
  </si>
  <si>
    <t>0-9,705</t>
  </si>
  <si>
    <t>0-8,310</t>
  </si>
  <si>
    <t>0-4,98</t>
  </si>
  <si>
    <t>0-2,525</t>
  </si>
  <si>
    <t>2,525-4,98</t>
  </si>
  <si>
    <t>0-5,560</t>
  </si>
  <si>
    <t>0-3,620</t>
  </si>
  <si>
    <t>0-3,606</t>
  </si>
  <si>
    <t>0-3,074</t>
  </si>
  <si>
    <t>Подъезд к г.Березовскому</t>
  </si>
  <si>
    <t>0-78,85</t>
  </si>
  <si>
    <t>0-26</t>
  </si>
  <si>
    <t>0-16,0</t>
  </si>
  <si>
    <t>41,5-87,8</t>
  </si>
  <si>
    <t xml:space="preserve">
2,0-27,84
</t>
  </si>
  <si>
    <t>0-6,049</t>
  </si>
  <si>
    <t>0-2,05</t>
  </si>
  <si>
    <t>0-6,748</t>
  </si>
  <si>
    <t>0-8,755</t>
  </si>
  <si>
    <t>0-22,387</t>
  </si>
  <si>
    <t>0-4,657</t>
  </si>
  <si>
    <t>0-5.339</t>
  </si>
  <si>
    <t>4-21,144
0-1,0</t>
  </si>
  <si>
    <t>0-8,811</t>
  </si>
  <si>
    <t>0-3,232</t>
  </si>
  <si>
    <t>45,0-48,436</t>
  </si>
  <si>
    <t>0-4,27</t>
  </si>
  <si>
    <t>0-1,655</t>
  </si>
  <si>
    <t>0-5,38</t>
  </si>
  <si>
    <t>0-2,82</t>
  </si>
  <si>
    <t xml:space="preserve">0-14,475    </t>
  </si>
  <si>
    <t>0-53,8</t>
  </si>
  <si>
    <t>0-1,86</t>
  </si>
  <si>
    <t>0-6,61</t>
  </si>
  <si>
    <t>12,0-26,75</t>
  </si>
  <si>
    <t>12,0-18,58</t>
  </si>
  <si>
    <t>18,58-26,75</t>
  </si>
  <si>
    <t>0-3,755</t>
  </si>
  <si>
    <t>7,5-8,75</t>
  </si>
  <si>
    <t>0-1,42</t>
  </si>
  <si>
    <t>0-7,065</t>
  </si>
  <si>
    <t>Свердловский-Поречье-Русскоурский-Павловка</t>
  </si>
  <si>
    <t>с подъездом к п.Поречье</t>
  </si>
  <si>
    <t>Ледовая переправа</t>
  </si>
  <si>
    <t>Итого дороги</t>
  </si>
  <si>
    <t>в том числе  по категориям</t>
  </si>
  <si>
    <t>IV,V</t>
  </si>
  <si>
    <t xml:space="preserve">Подъезд к п.Димитрово
</t>
  </si>
  <si>
    <t>ООО "Ресурс"</t>
  </si>
  <si>
    <t>5,0-14,475</t>
  </si>
  <si>
    <t>лед.</t>
  </si>
  <si>
    <t>переп.</t>
  </si>
  <si>
    <t>ледов.
переп</t>
  </si>
  <si>
    <t>Подъезд к аэропорту г.Новокузнецк</t>
  </si>
  <si>
    <t>I</t>
  </si>
  <si>
    <t>0-8,324</t>
  </si>
  <si>
    <t>0-1,140</t>
  </si>
  <si>
    <t>ООО "Шушан"</t>
  </si>
  <si>
    <t>ООО "Шушан""</t>
  </si>
  <si>
    <t xml:space="preserve"> ООО "Шушан"</t>
  </si>
  <si>
    <t xml:space="preserve">
0-4,349
</t>
  </si>
  <si>
    <t>Шерегеш-гора Зеленая</t>
  </si>
  <si>
    <t xml:space="preserve">АО"Кемеровское  ДРСУ" </t>
  </si>
  <si>
    <t>АО "Кемеровское ДРСУ"</t>
  </si>
  <si>
    <t>0-0,150</t>
  </si>
  <si>
    <t>Юргинский филиал  АО "Автодор" (Топкинский район)</t>
  </si>
  <si>
    <t xml:space="preserve"> ОАО "Новокузнецкое ДРСУ"-(2)</t>
  </si>
  <si>
    <t>Юргинский филиал
АО "Автодор" (Топкинский район)</t>
  </si>
  <si>
    <t>Новокузнец-кий</t>
  </si>
  <si>
    <t>Прокопьевс-кий</t>
  </si>
  <si>
    <t>Идентифи-кационный номер</t>
  </si>
  <si>
    <t>32ОПМЗН-1</t>
  </si>
  <si>
    <t>32ОПМЗН-2</t>
  </si>
  <si>
    <t>32ОПМЗН-3</t>
  </si>
  <si>
    <t>32ОПМЗН-4</t>
  </si>
  <si>
    <t>32ОПМЗН-5</t>
  </si>
  <si>
    <t>32ОПМЗН-6</t>
  </si>
  <si>
    <t>32ОПМЗН-8</t>
  </si>
  <si>
    <t>32ОПМЗН-9</t>
  </si>
  <si>
    <t>32ОПМЗН-10</t>
  </si>
  <si>
    <t>32ОПМЗН-11</t>
  </si>
  <si>
    <t>32ОПМЗН-12</t>
  </si>
  <si>
    <t>32ОПМЗН-13</t>
  </si>
  <si>
    <t>32ОПМЗН-14</t>
  </si>
  <si>
    <t>32ОПМЗН-15</t>
  </si>
  <si>
    <t>32ОПМЗН-16</t>
  </si>
  <si>
    <t>32ОПМЗН-17</t>
  </si>
  <si>
    <t>32ОПМЗН-18</t>
  </si>
  <si>
    <t>32ОПМЗН-19</t>
  </si>
  <si>
    <t>32ОПМЗН-20</t>
  </si>
  <si>
    <t>32ОПМЗН-21</t>
  </si>
  <si>
    <t>32ОПМЗН-22</t>
  </si>
  <si>
    <t>32ОПМЗН-23</t>
  </si>
  <si>
    <t>32ОПМЗН-24</t>
  </si>
  <si>
    <t>32ОПМЗН-25</t>
  </si>
  <si>
    <t>32ОПМЗН-26</t>
  </si>
  <si>
    <t>32ОПМЗН-27</t>
  </si>
  <si>
    <t>32ОПМЗН-28</t>
  </si>
  <si>
    <t>32ОПМЗН-29</t>
  </si>
  <si>
    <t>32ОПМЗН-30</t>
  </si>
  <si>
    <t>32ОПМЗН-31</t>
  </si>
  <si>
    <t>32ОПМЗН-32</t>
  </si>
  <si>
    <t>32ОПМЗН-33</t>
  </si>
  <si>
    <t>32ОПМЗН-34</t>
  </si>
  <si>
    <t>32ОПМЗН-35</t>
  </si>
  <si>
    <t>32ОПМЗН-36</t>
  </si>
  <si>
    <t>32ОПМЗН-37</t>
  </si>
  <si>
    <t>32ОПМЗН-38</t>
  </si>
  <si>
    <t>32ОПМЗН-39</t>
  </si>
  <si>
    <t>32ОПМЗН-40</t>
  </si>
  <si>
    <t>32ОПМЗН-41</t>
  </si>
  <si>
    <t>32ОПМЗН-42</t>
  </si>
  <si>
    <t>32ОПМЗН-43</t>
  </si>
  <si>
    <t>32ОПМЗН-44</t>
  </si>
  <si>
    <t>32ОПМЗН-45</t>
  </si>
  <si>
    <t>32ОПМЗН-46</t>
  </si>
  <si>
    <t>32ОПМЗН-47</t>
  </si>
  <si>
    <t>32ОПМЗН-48</t>
  </si>
  <si>
    <t>32ОПМЗН-49</t>
  </si>
  <si>
    <t>32ОПМЗН-50</t>
  </si>
  <si>
    <t>32ОПМЗН-51</t>
  </si>
  <si>
    <t>32ОПМЗН-52</t>
  </si>
  <si>
    <t>32ОПМЗН-53</t>
  </si>
  <si>
    <t>32ОПМЗН-54</t>
  </si>
  <si>
    <t>32ОПМЗН-55</t>
  </si>
  <si>
    <t>32ОПМЗН-56</t>
  </si>
  <si>
    <t>32ОПМЗН-57</t>
  </si>
  <si>
    <t>32ОПМЗН-58</t>
  </si>
  <si>
    <t>32ОПМЗН-59</t>
  </si>
  <si>
    <t>32ОПМЗН-60</t>
  </si>
  <si>
    <t>32ОПМЗН-61</t>
  </si>
  <si>
    <t>32ОПМЗН-62</t>
  </si>
  <si>
    <t>32ОПМЗН-63</t>
  </si>
  <si>
    <t>32ОПМЗН-64</t>
  </si>
  <si>
    <t>32ОПМЗН-66</t>
  </si>
  <si>
    <t>32ОПМЗН-67</t>
  </si>
  <si>
    <t>32ОПМЗН-68</t>
  </si>
  <si>
    <t>32ОПМЗН-69</t>
  </si>
  <si>
    <t>32ОПМЗН-70</t>
  </si>
  <si>
    <t>32ОПМЗН-71</t>
  </si>
  <si>
    <t>32ОПМЗН-72</t>
  </si>
  <si>
    <t>32ОПМЗН-73</t>
  </si>
  <si>
    <t>32ОПМЗН-74</t>
  </si>
  <si>
    <t>32ОПМЗН-76</t>
  </si>
  <si>
    <t>32ОПМЗН-77</t>
  </si>
  <si>
    <t>32ОПМЗН-78</t>
  </si>
  <si>
    <t>32ОПМЗН-79</t>
  </si>
  <si>
    <t>32ОПМЗН-80</t>
  </si>
  <si>
    <t>32ОПМЗН-82</t>
  </si>
  <si>
    <t>32ОПМЗН-83</t>
  </si>
  <si>
    <t>32ОПМЗН-84</t>
  </si>
  <si>
    <t>32ОПМЗН-85</t>
  </si>
  <si>
    <t>32ОПМЗН-86</t>
  </si>
  <si>
    <t>32ОПМЗН-87</t>
  </si>
  <si>
    <t>32ОПМЗН-88</t>
  </si>
  <si>
    <t>32ОПМЗН-89</t>
  </si>
  <si>
    <t>32ОПМЗН-90</t>
  </si>
  <si>
    <t>32ОПМЗН-91</t>
  </si>
  <si>
    <t>32ОПМЗН-92</t>
  </si>
  <si>
    <t>32ОПМЗН-93</t>
  </si>
  <si>
    <t>32ОПМЗН-94</t>
  </si>
  <si>
    <t>32ОПМЗН-95</t>
  </si>
  <si>
    <t>32ОПМЗН-96</t>
  </si>
  <si>
    <t>32ОПМЗН-97</t>
  </si>
  <si>
    <t>32ОПМЗН-98</t>
  </si>
  <si>
    <t>32ОПМЗН-99</t>
  </si>
  <si>
    <t>32ОПМЗН-100</t>
  </si>
  <si>
    <t>32ОПМЗН-101</t>
  </si>
  <si>
    <t>32ОПМЗН-102</t>
  </si>
  <si>
    <t>32ОПМЗН-103</t>
  </si>
  <si>
    <t>32ОПМЗН-104</t>
  </si>
  <si>
    <t>32ОПМЗН-105</t>
  </si>
  <si>
    <t>32ОПМЗН-106</t>
  </si>
  <si>
    <t>32ОПМЗН-107</t>
  </si>
  <si>
    <t>32ОПМЗН-108</t>
  </si>
  <si>
    <t>32ОПМЗН-109</t>
  </si>
  <si>
    <t>32ОПМЗН-110</t>
  </si>
  <si>
    <t>32ОПМЗН-111</t>
  </si>
  <si>
    <t>32ОПМЗН-112</t>
  </si>
  <si>
    <t>32ОПМЗН-113</t>
  </si>
  <si>
    <t>32ОПМЗН-114</t>
  </si>
  <si>
    <t>32ОПМЗН-115</t>
  </si>
  <si>
    <t>32ОПМЗН-116</t>
  </si>
  <si>
    <t>32ОПМЗН-117</t>
  </si>
  <si>
    <t>32ОПМЗН-118</t>
  </si>
  <si>
    <t>32ОПМЗН-119</t>
  </si>
  <si>
    <t>32ОПМЗН-120</t>
  </si>
  <si>
    <t>32ОПМЗН-121</t>
  </si>
  <si>
    <t>32ОПМЗН-122</t>
  </si>
  <si>
    <t>32ОПМЗН-123</t>
  </si>
  <si>
    <t>32ОПМЗН-124</t>
  </si>
  <si>
    <t>32ОПМЗН-125</t>
  </si>
  <si>
    <t>32ОПМЗН-126</t>
  </si>
  <si>
    <t>32ОПМЗН-127</t>
  </si>
  <si>
    <t>32ОПМЗН-128</t>
  </si>
  <si>
    <t>32ОПМЗН-129</t>
  </si>
  <si>
    <t>32ОПМЗН-130</t>
  </si>
  <si>
    <t>32ОПМЗН-132</t>
  </si>
  <si>
    <t>32ОПМЗН-133</t>
  </si>
  <si>
    <t>32ОПМЗН-134</t>
  </si>
  <si>
    <t>32ОПМЗН-135</t>
  </si>
  <si>
    <t>32ОПМЗН-136</t>
  </si>
  <si>
    <t>32ОПМЗН-137</t>
  </si>
  <si>
    <t>32ОПМЗН-138</t>
  </si>
  <si>
    <t>32ОПМЗН-139</t>
  </si>
  <si>
    <t>32ОПМЗН-144</t>
  </si>
  <si>
    <t>32ОПМЗН-145</t>
  </si>
  <si>
    <t>32ОПМЗН-143</t>
  </si>
  <si>
    <t>32ОПМЗН-142</t>
  </si>
  <si>
    <t>32ОПМЗН-141</t>
  </si>
  <si>
    <t>32ОПМЗН-140</t>
  </si>
  <si>
    <t>32ОПМЗН-146</t>
  </si>
  <si>
    <t>"Литвиново-Зырянка"-Акация</t>
  </si>
  <si>
    <t>"Яшкино-Пашково"-Саломатово</t>
  </si>
  <si>
    <t>Саломатово-Иткара</t>
  </si>
  <si>
    <t>Саломатово-Кулаково</t>
  </si>
  <si>
    <t>0-8,795
8,974-12,836</t>
  </si>
  <si>
    <t xml:space="preserve">Полысаевский филиал АО "Автодор" (Кемер район)
</t>
  </si>
  <si>
    <t>Полысаевский филиал АО "Автодор" (Кемер район)</t>
  </si>
  <si>
    <t>из них 8,576 км-1 катег, 6,667 км -Кемер район</t>
  </si>
  <si>
    <t>11,022-11,987</t>
  </si>
  <si>
    <t>3,98-4,867</t>
  </si>
  <si>
    <t>1,533-2,136</t>
  </si>
  <si>
    <t>0-8,280</t>
  </si>
  <si>
    <t>Промышленновский филиал АО "Автодор"
(Ленинск-Кузнецкий район)</t>
  </si>
  <si>
    <t>0-3,187</t>
  </si>
  <si>
    <t>ООО "ПромРесурс"</t>
  </si>
  <si>
    <t>Промыш.фил.   АО "Автодор" (Л-К район)</t>
  </si>
  <si>
    <t>(Гурьевский район)</t>
  </si>
  <si>
    <t xml:space="preserve">Полысаевский филиал  АО"Автодор"(Белов район)
</t>
  </si>
  <si>
    <t>Полыс фил АО "Автодор" (Кемер район)</t>
  </si>
  <si>
    <t xml:space="preserve">Полысаевский филиал 
АО "Автодор" </t>
  </si>
  <si>
    <t xml:space="preserve">
Яйский участок АО "Мариинскавтодор" </t>
  </si>
  <si>
    <t>Полысаевский фил  АО "Автодор" (Гурьевский район)</t>
  </si>
  <si>
    <t>Полысаевский фил               АО "Автодор" (Гур район)</t>
  </si>
  <si>
    <t>АО "Новосибирскавтодор" (Яйский район)</t>
  </si>
  <si>
    <t>Полысаевский филиал АО "Автодор"
(Гурьевский район)</t>
  </si>
  <si>
    <t>Полысаевский филиал 
АО "Автодор" (Гурьевский район)</t>
  </si>
  <si>
    <t xml:space="preserve">АО "Новосибирскавтодор" (Яйский район) </t>
  </si>
  <si>
    <t>0-1</t>
  </si>
  <si>
    <t>1-9,266</t>
  </si>
  <si>
    <t>5,163-6,386</t>
  </si>
  <si>
    <t>17,684-19,139</t>
  </si>
  <si>
    <t>Промышленновский филиал АО "Автодор" (Л-Кузнецкий район)</t>
  </si>
  <si>
    <t>Полыс фил  АО "Автодор"</t>
  </si>
  <si>
    <t>Промыш.фил.   АО "Автодор" (Л-К район)-2</t>
  </si>
  <si>
    <t xml:space="preserve">ООО "ПромРесурс"           </t>
  </si>
  <si>
    <t>84,0-88,612</t>
  </si>
  <si>
    <t>3,095-3,230</t>
  </si>
  <si>
    <r>
      <t xml:space="preserve">Сеть автомобильных дорог общего пользования регионального 
или </t>
    </r>
    <r>
      <rPr>
        <b/>
        <i/>
        <sz val="14"/>
        <rFont val="Times New Roman"/>
        <family val="1"/>
      </rPr>
      <t>межмуниципального</t>
    </r>
    <r>
      <rPr>
        <b/>
        <sz val="14"/>
        <rFont val="Times New Roman"/>
        <family val="1"/>
      </rPr>
      <t xml:space="preserve"> значения
по состоянию на 1.01.2024 г</t>
    </r>
  </si>
  <si>
    <r>
      <t xml:space="preserve">Перечень
автомобильных дорог общего пользования регионального или </t>
    </r>
    <r>
      <rPr>
        <b/>
        <i/>
        <sz val="12"/>
        <rFont val="Times New Roman"/>
        <family val="1"/>
      </rPr>
      <t>межмуниципального</t>
    </r>
    <r>
      <rPr>
        <b/>
        <sz val="12"/>
        <rFont val="Times New Roman"/>
        <family val="1"/>
      </rPr>
      <t xml:space="preserve"> значения Гурьевского района
по состоянию на 01.01.2024 г</t>
    </r>
  </si>
  <si>
    <r>
      <t xml:space="preserve">Перечень
автомобильных дорог общего пользования регионального или </t>
    </r>
    <r>
      <rPr>
        <b/>
        <i/>
        <sz val="12"/>
        <rFont val="Times New Roman"/>
        <family val="1"/>
      </rPr>
      <t>межмуниципального</t>
    </r>
    <r>
      <rPr>
        <b/>
        <sz val="12"/>
        <rFont val="Times New Roman"/>
        <family val="1"/>
      </rPr>
      <t xml:space="preserve"> значения Ижморского района
по состоянию на 01.01.2024 г</t>
    </r>
  </si>
  <si>
    <r>
      <t xml:space="preserve">Перечень
автомобильных дорог общего пользования регионального или </t>
    </r>
    <r>
      <rPr>
        <b/>
        <i/>
        <sz val="12"/>
        <rFont val="Times New Roman"/>
        <family val="1"/>
      </rPr>
      <t>межмуниципального</t>
    </r>
    <r>
      <rPr>
        <b/>
        <sz val="12"/>
        <rFont val="Times New Roman"/>
        <family val="1"/>
      </rPr>
      <t xml:space="preserve"> значения Кемеровского района
по состоянию на 01.01.2024 г</t>
    </r>
  </si>
  <si>
    <r>
      <t xml:space="preserve">Перечень
автомобильных дорог общего пользования регионального или </t>
    </r>
    <r>
      <rPr>
        <b/>
        <i/>
        <sz val="12"/>
        <rFont val="Times New Roman"/>
        <family val="1"/>
      </rPr>
      <t>межмуниципального</t>
    </r>
    <r>
      <rPr>
        <b/>
        <sz val="12"/>
        <rFont val="Times New Roman"/>
        <family val="1"/>
      </rPr>
      <t xml:space="preserve"> значения Крапивинского района
по состоянию на 01.01.2024 г</t>
    </r>
  </si>
  <si>
    <r>
      <t xml:space="preserve">Перечень
автомобильных дорог общего пользования регионального или </t>
    </r>
    <r>
      <rPr>
        <b/>
        <i/>
        <sz val="12"/>
        <rFont val="Times New Roman"/>
        <family val="1"/>
      </rPr>
      <t>межмуниципального</t>
    </r>
    <r>
      <rPr>
        <b/>
        <sz val="12"/>
        <rFont val="Times New Roman"/>
        <family val="1"/>
      </rPr>
      <t xml:space="preserve"> значения Ленинск-Кузнецкого района
по состоянию на 01.01.2024г</t>
    </r>
  </si>
  <si>
    <r>
      <t xml:space="preserve">Перечень
автомобильных дорог общего пользования регионального или  </t>
    </r>
    <r>
      <rPr>
        <b/>
        <i/>
        <sz val="12"/>
        <rFont val="Times New Roman"/>
        <family val="1"/>
      </rPr>
      <t>межмуниципального</t>
    </r>
    <r>
      <rPr>
        <b/>
        <sz val="12"/>
        <rFont val="Times New Roman"/>
        <family val="1"/>
      </rPr>
      <t xml:space="preserve"> значения Мариинского района
по состоянию на 01.01.2024 г</t>
    </r>
  </si>
  <si>
    <r>
      <t xml:space="preserve">Перечень
автомобильных дорог общего пользования регионального или </t>
    </r>
    <r>
      <rPr>
        <b/>
        <i/>
        <sz val="12"/>
        <rFont val="Times New Roman"/>
        <family val="1"/>
      </rPr>
      <t>межмуниципального</t>
    </r>
    <r>
      <rPr>
        <b/>
        <sz val="12"/>
        <rFont val="Times New Roman"/>
        <family val="1"/>
      </rPr>
      <t xml:space="preserve"> значения Междуреченского района
по состоянию на 01.01.2024 г</t>
    </r>
  </si>
  <si>
    <r>
      <t xml:space="preserve">Перечень
автомобильных дорог общего пользования регионального или </t>
    </r>
    <r>
      <rPr>
        <b/>
        <i/>
        <sz val="12"/>
        <rFont val="Times New Roman"/>
        <family val="1"/>
      </rPr>
      <t>межмуниципального</t>
    </r>
    <r>
      <rPr>
        <b/>
        <sz val="12"/>
        <rFont val="Times New Roman"/>
        <family val="1"/>
      </rPr>
      <t xml:space="preserve"> значения Новокузнецкого района
по состоянию на 01.01.2024 г</t>
    </r>
  </si>
  <si>
    <r>
      <t xml:space="preserve">Перечень
автомобильных дорог общего пользования регионального или </t>
    </r>
    <r>
      <rPr>
        <b/>
        <i/>
        <sz val="12"/>
        <rFont val="Times New Roman"/>
        <family val="1"/>
      </rPr>
      <t>межмуниципального</t>
    </r>
    <r>
      <rPr>
        <b/>
        <sz val="12"/>
        <rFont val="Times New Roman"/>
        <family val="1"/>
      </rPr>
      <t xml:space="preserve"> значения Прокопьевского района
по состоянию на 01.01.2024 г</t>
    </r>
  </si>
  <si>
    <r>
      <t xml:space="preserve">Перечень
автомобильных дорог общего пользования регионального или </t>
    </r>
    <r>
      <rPr>
        <b/>
        <i/>
        <sz val="12"/>
        <rFont val="Times New Roman"/>
        <family val="1"/>
      </rPr>
      <t>межмуниципального</t>
    </r>
    <r>
      <rPr>
        <b/>
        <sz val="12"/>
        <rFont val="Times New Roman"/>
        <family val="1"/>
      </rPr>
      <t xml:space="preserve"> значения Промышленновского района
по состоянию на 01.01.2024 г</t>
    </r>
  </si>
  <si>
    <r>
      <t xml:space="preserve">Перечень
автомобильных дорог общего пользования регионального или </t>
    </r>
    <r>
      <rPr>
        <b/>
        <i/>
        <sz val="12"/>
        <rFont val="Times New Roman"/>
        <family val="1"/>
      </rPr>
      <t>межмуниципального</t>
    </r>
    <r>
      <rPr>
        <b/>
        <sz val="12"/>
        <rFont val="Times New Roman"/>
        <family val="1"/>
      </rPr>
      <t xml:space="preserve"> значения Таштагольского района
по состоянию на 01.01.2024 г</t>
    </r>
  </si>
  <si>
    <r>
      <t xml:space="preserve">Перечень
автомобильных дорог общего пользования регионального или </t>
    </r>
    <r>
      <rPr>
        <b/>
        <i/>
        <sz val="12"/>
        <rFont val="Times New Roman"/>
        <family val="1"/>
      </rPr>
      <t>межмуниципального</t>
    </r>
    <r>
      <rPr>
        <b/>
        <sz val="12"/>
        <rFont val="Times New Roman"/>
        <family val="1"/>
      </rPr>
      <t xml:space="preserve"> значения Тисульского района
по состоянию на 01.01.2024 г</t>
    </r>
  </si>
  <si>
    <r>
      <t xml:space="preserve">Перечень
автомобильных дорог общего пользования регионального или </t>
    </r>
    <r>
      <rPr>
        <b/>
        <i/>
        <sz val="12"/>
        <rFont val="Times New Roman"/>
        <family val="1"/>
      </rPr>
      <t>межмуниципального</t>
    </r>
    <r>
      <rPr>
        <b/>
        <sz val="12"/>
        <rFont val="Times New Roman"/>
        <family val="1"/>
      </rPr>
      <t xml:space="preserve"> значения Топкинского района
по состоянию на 01.01.20243 г</t>
    </r>
  </si>
  <si>
    <r>
      <t xml:space="preserve">Перечень
автомобильных дорог общего пользования регионального или </t>
    </r>
    <r>
      <rPr>
        <b/>
        <i/>
        <sz val="12"/>
        <rFont val="Times New Roman"/>
        <family val="1"/>
      </rPr>
      <t>межмуниципального</t>
    </r>
    <r>
      <rPr>
        <b/>
        <sz val="12"/>
        <rFont val="Times New Roman"/>
        <family val="1"/>
      </rPr>
      <t xml:space="preserve"> значения Тяжинского района
по состоянию на 01.01.2024 г</t>
    </r>
  </si>
  <si>
    <r>
      <t xml:space="preserve">Перечень
автомобильных дорог общего пользования регионального или </t>
    </r>
    <r>
      <rPr>
        <b/>
        <i/>
        <sz val="12"/>
        <rFont val="Times New Roman"/>
        <family val="1"/>
      </rPr>
      <t>межмуниципального</t>
    </r>
    <r>
      <rPr>
        <b/>
        <sz val="12"/>
        <rFont val="Times New Roman"/>
        <family val="1"/>
      </rPr>
      <t xml:space="preserve"> значения Чебулинского района
по состоянию на 01.01.2024 г</t>
    </r>
  </si>
  <si>
    <r>
      <t xml:space="preserve">Перечень
автомобильных дорог общего пользования регионального или </t>
    </r>
    <r>
      <rPr>
        <b/>
        <i/>
        <sz val="12"/>
        <rFont val="Times New Roman"/>
        <family val="1"/>
      </rPr>
      <t>межмуниципального</t>
    </r>
    <r>
      <rPr>
        <b/>
        <sz val="12"/>
        <rFont val="Times New Roman"/>
        <family val="1"/>
      </rPr>
      <t xml:space="preserve"> значения Юргинского района
по состоянию на 01.01.2024 г</t>
    </r>
  </si>
  <si>
    <r>
      <t xml:space="preserve">Перечень
автомобильных дорог общего пользования регионального или </t>
    </r>
    <r>
      <rPr>
        <b/>
        <i/>
        <sz val="12"/>
        <rFont val="Times New Roman"/>
        <family val="1"/>
      </rPr>
      <t>межмуниципального</t>
    </r>
    <r>
      <rPr>
        <b/>
        <sz val="12"/>
        <rFont val="Times New Roman"/>
        <family val="1"/>
      </rPr>
      <t xml:space="preserve"> значения Яйского района
по состоянию на 01.01.2024 г</t>
    </r>
  </si>
  <si>
    <r>
      <t xml:space="preserve">Перечень
автомобильных дорог общего пользования регионального или </t>
    </r>
    <r>
      <rPr>
        <b/>
        <i/>
        <sz val="12"/>
        <rFont val="Times New Roman"/>
        <family val="1"/>
      </rPr>
      <t>межмуниципального</t>
    </r>
    <r>
      <rPr>
        <b/>
        <sz val="12"/>
        <rFont val="Times New Roman"/>
        <family val="1"/>
      </rPr>
      <t xml:space="preserve"> значения Яшкинского района
по состоянию на 01.01.2024 г</t>
    </r>
  </si>
  <si>
    <t>8,141-9,141</t>
  </si>
  <si>
    <t>0-1,043</t>
  </si>
  <si>
    <t>8,991-10,954</t>
  </si>
  <si>
    <t>Полысаевский филиал АО "Автодор" (Кемер-Новок)</t>
  </si>
  <si>
    <r>
      <t xml:space="preserve">Перечень
автомобильных дорог общего пользования регионального или </t>
    </r>
    <r>
      <rPr>
        <b/>
        <i/>
        <sz val="12"/>
        <rFont val="Times New Roman"/>
        <family val="1"/>
      </rPr>
      <t>межмуниципального</t>
    </r>
    <r>
      <rPr>
        <b/>
        <sz val="12"/>
        <rFont val="Times New Roman"/>
        <family val="1"/>
      </rPr>
      <t xml:space="preserve"> значения Беловского района
по состоянию на 01.01.2024 г</t>
    </r>
  </si>
  <si>
    <t>АО "Мариинскавтодор" (Тяжинский район)</t>
  </si>
  <si>
    <t>АО "Мариинскавтодор" (Ижморский район)</t>
  </si>
  <si>
    <t>АО "Мариинскавтодор" (Мариинский район)</t>
  </si>
  <si>
    <t>АО "Мариинскавтодор" (Яйский район)</t>
  </si>
  <si>
    <t xml:space="preserve">ООО "Шущан"              </t>
  </si>
  <si>
    <t>АО "Мариинскавтодор"  (Тяжинский район)</t>
  </si>
  <si>
    <t xml:space="preserve">
АО "Мариинскавтодор" (Мариинский район)
</t>
  </si>
  <si>
    <t>32,592-33,283</t>
  </si>
  <si>
    <t>4,208-5,667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</si>
</sst>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000"/>
    <numFmt numFmtId="179" formatCode="_-* #,##0.00000_р_._-;\-* #,##0.00000_р_._-;_-* &quot;-&quot;??_р_._-;_-@_-"/>
    <numFmt numFmtId="180" formatCode="_-* #,##0_р_._-;\-* #,##0_р_._-;_-* &quot;-&quot;??_р_._-;_-@_-"/>
    <numFmt numFmtId="181" formatCode="[Blue]\ #,##0_р_.;[Red]\-#,##0_р_."/>
    <numFmt numFmtId="182" formatCode="[Blue]\ #,##0.00_р_.;[Red]\-#,##0.00_р_."/>
    <numFmt numFmtId="183" formatCode="0.000"/>
    <numFmt numFmtId="184" formatCode="_-* #,##0.0_р_._-;\-* #,##0.0_р_._-;_-* &quot;-&quot;??_р_._-;_-@_-"/>
    <numFmt numFmtId="185" formatCode="#,##0.00.;[Red]\-#,##0.00."/>
    <numFmt numFmtId="186" formatCode="[$-FC19]d\ mmmm\ yyyy\ &quot;г.&quot;"/>
    <numFmt numFmtId="187" formatCode="#,##0.000\ _₽"/>
    <numFmt numFmtId="188" formatCode="[$€-2]\ ###,000_);[Red]\([$€-2]\ ###,000\)"/>
  </numFmts>
  <fonts count="7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Arial Cyr"/>
      <family val="0"/>
    </font>
    <font>
      <b/>
      <i/>
      <sz val="14"/>
      <name val="Times New Roman"/>
      <family val="1"/>
    </font>
    <font>
      <sz val="10"/>
      <color indexed="10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9"/>
      <color indexed="10"/>
      <name val="Arial Cyr"/>
      <family val="2"/>
    </font>
    <font>
      <i/>
      <sz val="9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sz val="10"/>
      <color indexed="30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i/>
      <sz val="10"/>
      <color rgb="FFFF0000"/>
      <name val="Times New Roman"/>
      <family val="1"/>
    </font>
    <font>
      <i/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distributed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11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12" fillId="0" borderId="0" xfId="0" applyFont="1" applyAlignment="1">
      <alignment/>
    </xf>
    <xf numFmtId="0" fontId="8" fillId="0" borderId="16" xfId="0" applyFont="1" applyBorder="1" applyAlignment="1">
      <alignment horizontal="center" vertical="center"/>
    </xf>
    <xf numFmtId="174" fontId="8" fillId="0" borderId="0" xfId="0" applyNumberFormat="1" applyFont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174" fontId="8" fillId="0" borderId="12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174" fontId="8" fillId="0" borderId="11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174" fontId="7" fillId="0" borderId="1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" fontId="7" fillId="0" borderId="2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vertical="top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174" fontId="11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8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0" fontId="8" fillId="0" borderId="0" xfId="0" applyFont="1" applyBorder="1" applyAlignment="1">
      <alignment/>
    </xf>
    <xf numFmtId="1" fontId="7" fillId="0" borderId="10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4" fontId="8" fillId="0" borderId="12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8" fillId="0" borderId="20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14" fontId="8" fillId="0" borderId="10" xfId="0" applyNumberFormat="1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23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4" fillId="0" borderId="11" xfId="0" applyFont="1" applyBorder="1" applyAlignment="1">
      <alignment vertical="top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/>
    </xf>
    <xf numFmtId="0" fontId="15" fillId="0" borderId="16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15" fillId="0" borderId="17" xfId="0" applyFont="1" applyBorder="1" applyAlignment="1">
      <alignment/>
    </xf>
    <xf numFmtId="0" fontId="14" fillId="0" borderId="0" xfId="0" applyFont="1" applyBorder="1" applyAlignment="1">
      <alignment wrapText="1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1" fontId="7" fillId="0" borderId="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8" fillId="0" borderId="11" xfId="0" applyFont="1" applyFill="1" applyBorder="1" applyAlignment="1">
      <alignment vertical="center" wrapText="1"/>
    </xf>
    <xf numFmtId="2" fontId="17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8" fillId="0" borderId="17" xfId="0" applyFont="1" applyBorder="1" applyAlignment="1">
      <alignment vertical="center"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83" fontId="0" fillId="0" borderId="0" xfId="0" applyNumberFormat="1" applyAlignment="1">
      <alignment/>
    </xf>
    <xf numFmtId="0" fontId="18" fillId="0" borderId="0" xfId="0" applyFont="1" applyBorder="1" applyAlignment="1">
      <alignment horizontal="left" wrapText="1"/>
    </xf>
    <xf numFmtId="2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left" wrapText="1"/>
    </xf>
    <xf numFmtId="0" fontId="25" fillId="0" borderId="0" xfId="0" applyFont="1" applyAlignment="1">
      <alignment vertical="center"/>
    </xf>
    <xf numFmtId="183" fontId="9" fillId="0" borderId="13" xfId="0" applyNumberFormat="1" applyFont="1" applyBorder="1" applyAlignment="1">
      <alignment horizontal="center" vertical="center"/>
    </xf>
    <xf numFmtId="183" fontId="9" fillId="0" borderId="13" xfId="0" applyNumberFormat="1" applyFont="1" applyBorder="1" applyAlignment="1">
      <alignment vertical="center"/>
    </xf>
    <xf numFmtId="183" fontId="9" fillId="0" borderId="13" xfId="0" applyNumberFormat="1" applyFont="1" applyBorder="1" applyAlignment="1">
      <alignment horizontal="center"/>
    </xf>
    <xf numFmtId="174" fontId="9" fillId="0" borderId="0" xfId="0" applyNumberFormat="1" applyFont="1" applyAlignment="1">
      <alignment/>
    </xf>
    <xf numFmtId="183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174" fontId="8" fillId="0" borderId="0" xfId="0" applyNumberFormat="1" applyFont="1" applyAlignment="1">
      <alignment vertical="center"/>
    </xf>
    <xf numFmtId="174" fontId="9" fillId="0" borderId="13" xfId="0" applyNumberFormat="1" applyFont="1" applyBorder="1" applyAlignment="1">
      <alignment horizontal="center"/>
    </xf>
    <xf numFmtId="174" fontId="8" fillId="0" borderId="0" xfId="0" applyNumberFormat="1" applyFont="1" applyAlignment="1">
      <alignment/>
    </xf>
    <xf numFmtId="174" fontId="8" fillId="0" borderId="14" xfId="0" applyNumberFormat="1" applyFont="1" applyBorder="1" applyAlignment="1">
      <alignment horizontal="center" vertical="center"/>
    </xf>
    <xf numFmtId="174" fontId="8" fillId="0" borderId="15" xfId="0" applyNumberFormat="1" applyFont="1" applyBorder="1" applyAlignment="1">
      <alignment horizontal="center" vertical="center"/>
    </xf>
    <xf numFmtId="174" fontId="8" fillId="0" borderId="21" xfId="0" applyNumberFormat="1" applyFont="1" applyBorder="1" applyAlignment="1">
      <alignment horizontal="center" vertical="center"/>
    </xf>
    <xf numFmtId="174" fontId="8" fillId="0" borderId="20" xfId="0" applyNumberFormat="1" applyFont="1" applyBorder="1" applyAlignment="1">
      <alignment horizontal="center" vertical="center"/>
    </xf>
    <xf numFmtId="174" fontId="8" fillId="0" borderId="22" xfId="0" applyNumberFormat="1" applyFont="1" applyBorder="1" applyAlignment="1">
      <alignment horizontal="center" vertical="center"/>
    </xf>
    <xf numFmtId="174" fontId="7" fillId="0" borderId="15" xfId="0" applyNumberFormat="1" applyFont="1" applyBorder="1" applyAlignment="1">
      <alignment horizontal="center" vertical="center"/>
    </xf>
    <xf numFmtId="174" fontId="8" fillId="0" borderId="0" xfId="0" applyNumberFormat="1" applyFont="1" applyAlignment="1">
      <alignment horizontal="center" vertical="center" wrapText="1"/>
    </xf>
    <xf numFmtId="174" fontId="8" fillId="0" borderId="1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74" fontId="8" fillId="0" borderId="16" xfId="0" applyNumberFormat="1" applyFont="1" applyBorder="1" applyAlignment="1">
      <alignment horizontal="center" vertical="center"/>
    </xf>
    <xf numFmtId="174" fontId="8" fillId="0" borderId="17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14" fontId="8" fillId="0" borderId="0" xfId="0" applyNumberFormat="1" applyFont="1" applyAlignment="1">
      <alignment horizontal="center" vertical="center"/>
    </xf>
    <xf numFmtId="174" fontId="14" fillId="0" borderId="10" xfId="0" applyNumberFormat="1" applyFont="1" applyBorder="1" applyAlignment="1">
      <alignment horizontal="center" vertical="center"/>
    </xf>
    <xf numFmtId="174" fontId="14" fillId="0" borderId="0" xfId="0" applyNumberFormat="1" applyFont="1" applyAlignment="1">
      <alignment horizontal="center" vertical="center"/>
    </xf>
    <xf numFmtId="174" fontId="14" fillId="0" borderId="12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183" fontId="9" fillId="0" borderId="0" xfId="0" applyNumberFormat="1" applyFont="1" applyAlignment="1">
      <alignment vertical="center"/>
    </xf>
    <xf numFmtId="183" fontId="8" fillId="0" borderId="0" xfId="0" applyNumberFormat="1" applyFont="1" applyAlignment="1">
      <alignment/>
    </xf>
    <xf numFmtId="183" fontId="8" fillId="0" borderId="10" xfId="0" applyNumberFormat="1" applyFont="1" applyBorder="1" applyAlignment="1">
      <alignment horizontal="center" vertical="center"/>
    </xf>
    <xf numFmtId="183" fontId="8" fillId="0" borderId="11" xfId="0" applyNumberFormat="1" applyFont="1" applyBorder="1" applyAlignment="1">
      <alignment horizontal="center" vertical="center"/>
    </xf>
    <xf numFmtId="183" fontId="8" fillId="0" borderId="0" xfId="0" applyNumberFormat="1" applyFont="1" applyAlignment="1">
      <alignment vertical="center"/>
    </xf>
    <xf numFmtId="183" fontId="7" fillId="0" borderId="0" xfId="0" applyNumberFormat="1" applyFont="1" applyAlignment="1">
      <alignment/>
    </xf>
    <xf numFmtId="183" fontId="9" fillId="0" borderId="13" xfId="0" applyNumberFormat="1" applyFont="1" applyFill="1" applyBorder="1" applyAlignment="1">
      <alignment horizontal="center"/>
    </xf>
    <xf numFmtId="183" fontId="8" fillId="0" borderId="0" xfId="0" applyNumberFormat="1" applyFont="1" applyAlignment="1">
      <alignment horizontal="center" vertical="center"/>
    </xf>
    <xf numFmtId="183" fontId="8" fillId="0" borderId="12" xfId="0" applyNumberFormat="1" applyFont="1" applyBorder="1" applyAlignment="1">
      <alignment horizontal="center" vertical="center"/>
    </xf>
    <xf numFmtId="183" fontId="7" fillId="0" borderId="10" xfId="0" applyNumberFormat="1" applyFont="1" applyBorder="1" applyAlignment="1">
      <alignment horizontal="center"/>
    </xf>
    <xf numFmtId="183" fontId="7" fillId="0" borderId="0" xfId="0" applyNumberFormat="1" applyFont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183" fontId="9" fillId="0" borderId="0" xfId="0" applyNumberFormat="1" applyFont="1" applyAlignment="1">
      <alignment horizontal="center"/>
    </xf>
    <xf numFmtId="183" fontId="8" fillId="0" borderId="16" xfId="0" applyNumberFormat="1" applyFont="1" applyBorder="1" applyAlignment="1">
      <alignment horizontal="center" vertical="center"/>
    </xf>
    <xf numFmtId="183" fontId="7" fillId="0" borderId="10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183" fontId="9" fillId="0" borderId="12" xfId="0" applyNumberFormat="1" applyFont="1" applyBorder="1" applyAlignment="1">
      <alignment horizontal="center" vertical="center"/>
    </xf>
    <xf numFmtId="183" fontId="7" fillId="0" borderId="12" xfId="0" applyNumberFormat="1" applyFont="1" applyBorder="1" applyAlignment="1">
      <alignment horizontal="center" vertical="center"/>
    </xf>
    <xf numFmtId="183" fontId="11" fillId="0" borderId="0" xfId="0" applyNumberFormat="1" applyFont="1" applyAlignment="1">
      <alignment horizontal="center"/>
    </xf>
    <xf numFmtId="183" fontId="9" fillId="0" borderId="0" xfId="0" applyNumberFormat="1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83" fontId="8" fillId="0" borderId="13" xfId="0" applyNumberFormat="1" applyFont="1" applyBorder="1" applyAlignment="1">
      <alignment horizontal="center" vertical="center"/>
    </xf>
    <xf numFmtId="183" fontId="8" fillId="0" borderId="24" xfId="0" applyNumberFormat="1" applyFont="1" applyBorder="1" applyAlignment="1">
      <alignment horizontal="center" vertical="center"/>
    </xf>
    <xf numFmtId="183" fontId="7" fillId="0" borderId="12" xfId="0" applyNumberFormat="1" applyFont="1" applyBorder="1" applyAlignment="1">
      <alignment horizontal="center"/>
    </xf>
    <xf numFmtId="183" fontId="9" fillId="0" borderId="12" xfId="0" applyNumberFormat="1" applyFont="1" applyBorder="1" applyAlignment="1">
      <alignment horizontal="center" vertical="top"/>
    </xf>
    <xf numFmtId="183" fontId="9" fillId="0" borderId="0" xfId="0" applyNumberFormat="1" applyFont="1" applyBorder="1" applyAlignment="1">
      <alignment horizontal="center" vertical="center"/>
    </xf>
    <xf numFmtId="183" fontId="9" fillId="0" borderId="0" xfId="0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2" fontId="7" fillId="0" borderId="10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 vertical="center"/>
    </xf>
    <xf numFmtId="183" fontId="8" fillId="0" borderId="10" xfId="0" applyNumberFormat="1" applyFont="1" applyBorder="1" applyAlignment="1">
      <alignment horizontal="center" vertical="center" wrapText="1"/>
    </xf>
    <xf numFmtId="183" fontId="8" fillId="0" borderId="0" xfId="0" applyNumberFormat="1" applyFont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 horizontal="center"/>
    </xf>
    <xf numFmtId="183" fontId="17" fillId="0" borderId="0" xfId="0" applyNumberFormat="1" applyFont="1" applyAlignment="1">
      <alignment/>
    </xf>
    <xf numFmtId="183" fontId="14" fillId="0" borderId="10" xfId="0" applyNumberFormat="1" applyFont="1" applyBorder="1" applyAlignment="1">
      <alignment horizontal="center" vertical="center"/>
    </xf>
    <xf numFmtId="183" fontId="14" fillId="0" borderId="0" xfId="0" applyNumberFormat="1" applyFont="1" applyAlignment="1">
      <alignment horizontal="center" vertical="center"/>
    </xf>
    <xf numFmtId="183" fontId="14" fillId="0" borderId="11" xfId="0" applyNumberFormat="1" applyFont="1" applyBorder="1" applyAlignment="1">
      <alignment horizontal="center" vertical="center"/>
    </xf>
    <xf numFmtId="183" fontId="14" fillId="0" borderId="11" xfId="0" applyNumberFormat="1" applyFont="1" applyFill="1" applyBorder="1" applyAlignment="1">
      <alignment horizontal="center" vertical="center"/>
    </xf>
    <xf numFmtId="183" fontId="6" fillId="0" borderId="0" xfId="0" applyNumberFormat="1" applyFont="1" applyAlignment="1">
      <alignment horizontal="center" vertical="center"/>
    </xf>
    <xf numFmtId="183" fontId="7" fillId="0" borderId="0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183" fontId="9" fillId="0" borderId="12" xfId="0" applyNumberFormat="1" applyFont="1" applyBorder="1" applyAlignment="1">
      <alignment horizontal="center"/>
    </xf>
    <xf numFmtId="183" fontId="15" fillId="0" borderId="10" xfId="0" applyNumberFormat="1" applyFont="1" applyBorder="1" applyAlignment="1">
      <alignment horizontal="center" vertical="center"/>
    </xf>
    <xf numFmtId="183" fontId="15" fillId="0" borderId="12" xfId="0" applyNumberFormat="1" applyFont="1" applyBorder="1" applyAlignment="1">
      <alignment horizontal="center" vertical="center"/>
    </xf>
    <xf numFmtId="183" fontId="15" fillId="0" borderId="15" xfId="0" applyNumberFormat="1" applyFont="1" applyBorder="1" applyAlignment="1">
      <alignment horizontal="center" vertical="center"/>
    </xf>
    <xf numFmtId="183" fontId="18" fillId="0" borderId="13" xfId="0" applyNumberFormat="1" applyFont="1" applyBorder="1" applyAlignment="1">
      <alignment horizontal="center" vertical="center"/>
    </xf>
    <xf numFmtId="183" fontId="18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 wrapText="1"/>
    </xf>
    <xf numFmtId="183" fontId="11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7" fillId="0" borderId="13" xfId="0" applyFont="1" applyBorder="1" applyAlignment="1">
      <alignment/>
    </xf>
    <xf numFmtId="183" fontId="11" fillId="0" borderId="13" xfId="0" applyNumberFormat="1" applyFont="1" applyBorder="1" applyAlignment="1">
      <alignment/>
    </xf>
    <xf numFmtId="0" fontId="15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2" fontId="9" fillId="0" borderId="12" xfId="0" applyNumberFormat="1" applyFont="1" applyFill="1" applyBorder="1" applyAlignment="1">
      <alignment horizontal="center"/>
    </xf>
    <xf numFmtId="183" fontId="9" fillId="0" borderId="0" xfId="0" applyNumberFormat="1" applyFont="1" applyBorder="1" applyAlignment="1">
      <alignment vertical="center"/>
    </xf>
    <xf numFmtId="183" fontId="11" fillId="0" borderId="0" xfId="0" applyNumberFormat="1" applyFont="1" applyBorder="1" applyAlignment="1">
      <alignment horizontal="center" vertical="center"/>
    </xf>
    <xf numFmtId="183" fontId="11" fillId="0" borderId="0" xfId="0" applyNumberFormat="1" applyFont="1" applyBorder="1" applyAlignment="1">
      <alignment/>
    </xf>
    <xf numFmtId="1" fontId="7" fillId="0" borderId="16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83" fontId="7" fillId="0" borderId="14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183" fontId="14" fillId="0" borderId="13" xfId="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174" fontId="14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2" fontId="26" fillId="0" borderId="0" xfId="0" applyNumberFormat="1" applyFont="1" applyAlignment="1">
      <alignment horizontal="center"/>
    </xf>
    <xf numFmtId="0" fontId="66" fillId="0" borderId="0" xfId="0" applyFont="1" applyBorder="1" applyAlignment="1">
      <alignment vertical="center"/>
    </xf>
    <xf numFmtId="0" fontId="6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67" fillId="0" borderId="0" xfId="0" applyFont="1" applyBorder="1" applyAlignment="1">
      <alignment horizontal="left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27" fillId="0" borderId="25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/>
    </xf>
    <xf numFmtId="0" fontId="27" fillId="0" borderId="25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27" fillId="0" borderId="27" xfId="0" applyFont="1" applyBorder="1" applyAlignment="1">
      <alignment horizontal="center" vertical="center"/>
    </xf>
    <xf numFmtId="183" fontId="27" fillId="0" borderId="27" xfId="0" applyNumberFormat="1" applyFont="1" applyBorder="1" applyAlignment="1">
      <alignment horizontal="center" vertical="center"/>
    </xf>
    <xf numFmtId="0" fontId="28" fillId="0" borderId="28" xfId="0" applyFont="1" applyBorder="1" applyAlignment="1">
      <alignment horizontal="left" vertical="center" wrapText="1"/>
    </xf>
    <xf numFmtId="183" fontId="28" fillId="0" borderId="28" xfId="0" applyNumberFormat="1" applyFont="1" applyBorder="1" applyAlignment="1">
      <alignment horizontal="left" vertical="center"/>
    </xf>
    <xf numFmtId="183" fontId="27" fillId="0" borderId="29" xfId="0" applyNumberFormat="1" applyFont="1" applyBorder="1" applyAlignment="1">
      <alignment vertical="center"/>
    </xf>
    <xf numFmtId="183" fontId="27" fillId="0" borderId="25" xfId="0" applyNumberFormat="1" applyFont="1" applyBorder="1" applyAlignment="1">
      <alignment vertical="center"/>
    </xf>
    <xf numFmtId="0" fontId="27" fillId="0" borderId="30" xfId="0" applyFont="1" applyBorder="1" applyAlignment="1">
      <alignment horizontal="center" vertical="center"/>
    </xf>
    <xf numFmtId="183" fontId="27" fillId="0" borderId="30" xfId="0" applyNumberFormat="1" applyFont="1" applyBorder="1" applyAlignment="1">
      <alignment horizontal="center" vertical="center"/>
    </xf>
    <xf numFmtId="183" fontId="28" fillId="0" borderId="13" xfId="0" applyNumberFormat="1" applyFont="1" applyBorder="1" applyAlignment="1">
      <alignment horizontal="left" vertical="center"/>
    </xf>
    <xf numFmtId="183" fontId="27" fillId="0" borderId="31" xfId="0" applyNumberFormat="1" applyFont="1" applyBorder="1" applyAlignment="1">
      <alignment vertical="center"/>
    </xf>
    <xf numFmtId="183" fontId="27" fillId="0" borderId="26" xfId="0" applyNumberFormat="1" applyFont="1" applyBorder="1" applyAlignment="1">
      <alignment vertical="center"/>
    </xf>
    <xf numFmtId="183" fontId="27" fillId="0" borderId="25" xfId="0" applyNumberFormat="1" applyFont="1" applyBorder="1" applyAlignment="1">
      <alignment horizontal="center" vertical="center"/>
    </xf>
    <xf numFmtId="0" fontId="28" fillId="0" borderId="25" xfId="0" applyFont="1" applyBorder="1" applyAlignment="1">
      <alignment horizontal="left" vertical="center"/>
    </xf>
    <xf numFmtId="183" fontId="28" fillId="0" borderId="25" xfId="0" applyNumberFormat="1" applyFont="1" applyBorder="1" applyAlignment="1">
      <alignment horizontal="left" vertical="center"/>
    </xf>
    <xf numFmtId="183" fontId="27" fillId="0" borderId="27" xfId="0" applyNumberFormat="1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27" fillId="0" borderId="33" xfId="0" applyFont="1" applyBorder="1" applyAlignment="1">
      <alignment horizontal="center" vertical="center"/>
    </xf>
    <xf numFmtId="183" fontId="27" fillId="0" borderId="33" xfId="0" applyNumberFormat="1" applyFont="1" applyBorder="1" applyAlignment="1">
      <alignment horizontal="center" vertical="center"/>
    </xf>
    <xf numFmtId="0" fontId="28" fillId="0" borderId="33" xfId="0" applyFont="1" applyBorder="1" applyAlignment="1">
      <alignment horizontal="left" vertical="center"/>
    </xf>
    <xf numFmtId="183" fontId="28" fillId="0" borderId="33" xfId="0" applyNumberFormat="1" applyFont="1" applyBorder="1" applyAlignment="1">
      <alignment horizontal="left" vertical="center"/>
    </xf>
    <xf numFmtId="183" fontId="27" fillId="0" borderId="33" xfId="0" applyNumberFormat="1" applyFont="1" applyBorder="1" applyAlignment="1">
      <alignment vertical="center"/>
    </xf>
    <xf numFmtId="183" fontId="27" fillId="0" borderId="30" xfId="0" applyNumberFormat="1" applyFont="1" applyBorder="1" applyAlignment="1">
      <alignment vertical="center"/>
    </xf>
    <xf numFmtId="183" fontId="27" fillId="0" borderId="34" xfId="0" applyNumberFormat="1" applyFont="1" applyBorder="1" applyAlignment="1">
      <alignment vertical="center"/>
    </xf>
    <xf numFmtId="0" fontId="27" fillId="0" borderId="35" xfId="0" applyFont="1" applyBorder="1" applyAlignment="1">
      <alignment vertical="center"/>
    </xf>
    <xf numFmtId="183" fontId="28" fillId="0" borderId="28" xfId="0" applyNumberFormat="1" applyFont="1" applyBorder="1" applyAlignment="1">
      <alignment horizontal="left" vertical="center" wrapText="1"/>
    </xf>
    <xf numFmtId="183" fontId="27" fillId="0" borderId="32" xfId="0" applyNumberFormat="1" applyFont="1" applyBorder="1" applyAlignment="1">
      <alignment vertical="center"/>
    </xf>
    <xf numFmtId="183" fontId="28" fillId="0" borderId="10" xfId="0" applyNumberFormat="1" applyFont="1" applyBorder="1" applyAlignment="1">
      <alignment horizontal="left" vertical="center"/>
    </xf>
    <xf numFmtId="183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12" xfId="0" applyFont="1" applyBorder="1" applyAlignment="1">
      <alignment horizontal="left" vertical="center" wrapText="1"/>
    </xf>
    <xf numFmtId="183" fontId="27" fillId="0" borderId="34" xfId="0" applyNumberFormat="1" applyFont="1" applyBorder="1" applyAlignment="1">
      <alignment horizontal="center" vertical="center"/>
    </xf>
    <xf numFmtId="0" fontId="28" fillId="0" borderId="36" xfId="0" applyFont="1" applyBorder="1" applyAlignment="1">
      <alignment horizontal="left" vertical="center"/>
    </xf>
    <xf numFmtId="183" fontId="28" fillId="0" borderId="36" xfId="0" applyNumberFormat="1" applyFont="1" applyBorder="1" applyAlignment="1">
      <alignment horizontal="left" vertical="center"/>
    </xf>
    <xf numFmtId="183" fontId="27" fillId="0" borderId="37" xfId="0" applyNumberFormat="1" applyFont="1" applyBorder="1" applyAlignment="1">
      <alignment vertical="center"/>
    </xf>
    <xf numFmtId="0" fontId="28" fillId="0" borderId="12" xfId="0" applyFont="1" applyBorder="1" applyAlignment="1">
      <alignment horizontal="left" vertical="center"/>
    </xf>
    <xf numFmtId="183" fontId="28" fillId="0" borderId="12" xfId="0" applyNumberFormat="1" applyFont="1" applyBorder="1" applyAlignment="1">
      <alignment horizontal="left" vertical="center"/>
    </xf>
    <xf numFmtId="183" fontId="28" fillId="0" borderId="11" xfId="0" applyNumberFormat="1" applyFont="1" applyBorder="1" applyAlignment="1">
      <alignment horizontal="left" vertical="center"/>
    </xf>
    <xf numFmtId="183" fontId="28" fillId="0" borderId="25" xfId="0" applyNumberFormat="1" applyFont="1" applyBorder="1" applyAlignment="1">
      <alignment horizontal="left" vertical="center" wrapText="1"/>
    </xf>
    <xf numFmtId="183" fontId="28" fillId="0" borderId="26" xfId="0" applyNumberFormat="1" applyFont="1" applyBorder="1" applyAlignment="1">
      <alignment horizontal="left" vertical="center"/>
    </xf>
    <xf numFmtId="0" fontId="27" fillId="0" borderId="33" xfId="0" applyFont="1" applyBorder="1" applyAlignment="1">
      <alignment horizontal="left" vertical="center"/>
    </xf>
    <xf numFmtId="183" fontId="27" fillId="0" borderId="26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left" vertical="center"/>
    </xf>
    <xf numFmtId="0" fontId="28" fillId="0" borderId="27" xfId="0" applyFont="1" applyBorder="1" applyAlignment="1">
      <alignment horizontal="left" vertical="center"/>
    </xf>
    <xf numFmtId="183" fontId="28" fillId="0" borderId="38" xfId="0" applyNumberFormat="1" applyFont="1" applyBorder="1" applyAlignment="1">
      <alignment horizontal="left" vertical="center"/>
    </xf>
    <xf numFmtId="0" fontId="28" fillId="0" borderId="30" xfId="0" applyFont="1" applyBorder="1" applyAlignment="1">
      <alignment horizontal="left" vertical="center"/>
    </xf>
    <xf numFmtId="183" fontId="28" fillId="0" borderId="39" xfId="0" applyNumberFormat="1" applyFont="1" applyBorder="1" applyAlignment="1">
      <alignment horizontal="left" vertical="center"/>
    </xf>
    <xf numFmtId="183" fontId="28" fillId="0" borderId="4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183" fontId="28" fillId="0" borderId="30" xfId="0" applyNumberFormat="1" applyFont="1" applyBorder="1" applyAlignment="1">
      <alignment horizontal="left" vertical="center"/>
    </xf>
    <xf numFmtId="0" fontId="27" fillId="0" borderId="27" xfId="0" applyFont="1" applyBorder="1" applyAlignment="1">
      <alignment vertical="center"/>
    </xf>
    <xf numFmtId="0" fontId="27" fillId="0" borderId="29" xfId="0" applyFont="1" applyBorder="1" applyAlignment="1">
      <alignment horizontal="center" vertical="center" wrapText="1"/>
    </xf>
    <xf numFmtId="0" fontId="27" fillId="0" borderId="34" xfId="0" applyFont="1" applyBorder="1" applyAlignment="1">
      <alignment vertical="center"/>
    </xf>
    <xf numFmtId="0" fontId="27" fillId="0" borderId="37" xfId="0" applyFont="1" applyBorder="1" applyAlignment="1">
      <alignment horizontal="center" vertical="center" wrapText="1"/>
    </xf>
    <xf numFmtId="183" fontId="28" fillId="0" borderId="33" xfId="0" applyNumberFormat="1" applyFont="1" applyBorder="1" applyAlignment="1">
      <alignment horizontal="left" vertical="center" wrapText="1"/>
    </xf>
    <xf numFmtId="49" fontId="27" fillId="0" borderId="26" xfId="0" applyNumberFormat="1" applyFont="1" applyBorder="1" applyAlignment="1">
      <alignment horizontal="center" vertical="center" wrapText="1"/>
    </xf>
    <xf numFmtId="2" fontId="28" fillId="0" borderId="26" xfId="0" applyNumberFormat="1" applyFont="1" applyBorder="1" applyAlignment="1">
      <alignment horizontal="left" vertical="center" wrapText="1"/>
    </xf>
    <xf numFmtId="183" fontId="28" fillId="0" borderId="26" xfId="0" applyNumberFormat="1" applyFont="1" applyBorder="1" applyAlignment="1">
      <alignment horizontal="left" vertical="center" wrapText="1"/>
    </xf>
    <xf numFmtId="49" fontId="27" fillId="0" borderId="33" xfId="0" applyNumberFormat="1" applyFont="1" applyBorder="1" applyAlignment="1">
      <alignment horizontal="center" vertical="center"/>
    </xf>
    <xf numFmtId="0" fontId="28" fillId="0" borderId="32" xfId="0" applyFont="1" applyBorder="1" applyAlignment="1">
      <alignment horizontal="left" vertical="center" wrapText="1"/>
    </xf>
    <xf numFmtId="0" fontId="28" fillId="0" borderId="34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/>
    </xf>
    <xf numFmtId="0" fontId="27" fillId="0" borderId="30" xfId="0" applyFont="1" applyBorder="1" applyAlignment="1">
      <alignment vertical="center"/>
    </xf>
    <xf numFmtId="183" fontId="28" fillId="0" borderId="25" xfId="0" applyNumberFormat="1" applyFont="1" applyBorder="1" applyAlignment="1">
      <alignment horizontal="center" vertical="center"/>
    </xf>
    <xf numFmtId="183" fontId="28" fillId="0" borderId="33" xfId="0" applyNumberFormat="1" applyFont="1" applyBorder="1" applyAlignment="1">
      <alignment horizontal="center" vertical="top"/>
    </xf>
    <xf numFmtId="0" fontId="28" fillId="0" borderId="0" xfId="0" applyFont="1" applyBorder="1" applyAlignment="1">
      <alignment horizontal="left" vertical="center" wrapText="1"/>
    </xf>
    <xf numFmtId="0" fontId="27" fillId="0" borderId="37" xfId="0" applyFont="1" applyBorder="1" applyAlignment="1">
      <alignment vertical="center"/>
    </xf>
    <xf numFmtId="174" fontId="27" fillId="0" borderId="25" xfId="0" applyNumberFormat="1" applyFont="1" applyBorder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183" fontId="14" fillId="0" borderId="22" xfId="0" applyNumberFormat="1" applyFont="1" applyFill="1" applyBorder="1" applyAlignment="1">
      <alignment horizontal="center" vertical="center"/>
    </xf>
    <xf numFmtId="2" fontId="27" fillId="0" borderId="33" xfId="0" applyNumberFormat="1" applyFont="1" applyBorder="1" applyAlignment="1">
      <alignment vertical="center"/>
    </xf>
    <xf numFmtId="0" fontId="8" fillId="34" borderId="10" xfId="0" applyFont="1" applyFill="1" applyBorder="1" applyAlignment="1">
      <alignment vertical="top" wrapText="1"/>
    </xf>
    <xf numFmtId="0" fontId="8" fillId="34" borderId="12" xfId="0" applyFont="1" applyFill="1" applyBorder="1" applyAlignment="1">
      <alignment/>
    </xf>
    <xf numFmtId="0" fontId="28" fillId="0" borderId="10" xfId="0" applyFont="1" applyBorder="1" applyAlignment="1">
      <alignment horizontal="left" vertical="center" wrapText="1"/>
    </xf>
    <xf numFmtId="0" fontId="28" fillId="0" borderId="36" xfId="0" applyFont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vertical="center" wrapText="1"/>
    </xf>
    <xf numFmtId="183" fontId="8" fillId="0" borderId="11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/>
    </xf>
    <xf numFmtId="0" fontId="69" fillId="0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vertical="center"/>
    </xf>
    <xf numFmtId="183" fontId="8" fillId="34" borderId="12" xfId="0" applyNumberFormat="1" applyFont="1" applyFill="1" applyBorder="1" applyAlignment="1">
      <alignment horizontal="center" vertical="center"/>
    </xf>
    <xf numFmtId="183" fontId="8" fillId="34" borderId="0" xfId="0" applyNumberFormat="1" applyFont="1" applyFill="1" applyAlignment="1">
      <alignment horizontal="center" vertical="center"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/>
    </xf>
    <xf numFmtId="2" fontId="8" fillId="34" borderId="0" xfId="0" applyNumberFormat="1" applyFont="1" applyFill="1" applyAlignment="1">
      <alignment horizontal="center" vertical="center"/>
    </xf>
    <xf numFmtId="183" fontId="8" fillId="34" borderId="10" xfId="0" applyNumberFormat="1" applyFont="1" applyFill="1" applyBorder="1" applyAlignment="1">
      <alignment horizontal="center" vertical="center"/>
    </xf>
    <xf numFmtId="2" fontId="8" fillId="34" borderId="12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 horizontal="left" vertical="center" wrapText="1"/>
    </xf>
    <xf numFmtId="0" fontId="8" fillId="34" borderId="0" xfId="0" applyFont="1" applyFill="1" applyAlignment="1">
      <alignment horizontal="left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8" fillId="34" borderId="12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left" vertical="center" wrapText="1"/>
    </xf>
    <xf numFmtId="0" fontId="14" fillId="34" borderId="12" xfId="0" applyFont="1" applyFill="1" applyBorder="1" applyAlignment="1">
      <alignment horizontal="center" vertical="center"/>
    </xf>
    <xf numFmtId="174" fontId="14" fillId="34" borderId="12" xfId="0" applyNumberFormat="1" applyFont="1" applyFill="1" applyBorder="1" applyAlignment="1">
      <alignment horizontal="center" vertical="center"/>
    </xf>
    <xf numFmtId="174" fontId="14" fillId="34" borderId="0" xfId="0" applyNumberFormat="1" applyFont="1" applyFill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14" fillId="34" borderId="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2" fontId="14" fillId="34" borderId="10" xfId="0" applyNumberFormat="1" applyFont="1" applyFill="1" applyBorder="1" applyAlignment="1">
      <alignment horizontal="center" vertical="center"/>
    </xf>
    <xf numFmtId="2" fontId="14" fillId="34" borderId="21" xfId="0" applyNumberFormat="1" applyFont="1" applyFill="1" applyBorder="1" applyAlignment="1">
      <alignment horizontal="center" vertical="center"/>
    </xf>
    <xf numFmtId="174" fontId="14" fillId="34" borderId="10" xfId="0" applyNumberFormat="1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vertical="center"/>
    </xf>
    <xf numFmtId="174" fontId="14" fillId="34" borderId="20" xfId="0" applyNumberFormat="1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2" fontId="14" fillId="34" borderId="11" xfId="0" applyNumberFormat="1" applyFont="1" applyFill="1" applyBorder="1" applyAlignment="1">
      <alignment horizontal="center" vertical="center"/>
    </xf>
    <xf numFmtId="174" fontId="14" fillId="34" borderId="11" xfId="0" applyNumberFormat="1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vertical="center"/>
    </xf>
    <xf numFmtId="0" fontId="16" fillId="34" borderId="10" xfId="0" applyFont="1" applyFill="1" applyBorder="1" applyAlignment="1">
      <alignment horizontal="center" vertical="center" wrapText="1"/>
    </xf>
    <xf numFmtId="0" fontId="25" fillId="34" borderId="0" xfId="0" applyFont="1" applyFill="1" applyAlignment="1">
      <alignment vertical="center"/>
    </xf>
    <xf numFmtId="0" fontId="8" fillId="34" borderId="13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left" vertical="center" wrapText="1"/>
    </xf>
    <xf numFmtId="174" fontId="8" fillId="34" borderId="0" xfId="0" applyNumberFormat="1" applyFont="1" applyFill="1" applyAlignment="1">
      <alignment horizontal="center" vertical="center" wrapText="1"/>
    </xf>
    <xf numFmtId="174" fontId="8" fillId="34" borderId="10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8" fillId="34" borderId="12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horizontal="center" vertical="center" wrapText="1"/>
    </xf>
    <xf numFmtId="174" fontId="8" fillId="34" borderId="12" xfId="0" applyNumberFormat="1" applyFont="1" applyFill="1" applyBorder="1" applyAlignment="1">
      <alignment horizontal="center" vertical="center" wrapText="1"/>
    </xf>
    <xf numFmtId="174" fontId="8" fillId="34" borderId="0" xfId="0" applyNumberFormat="1" applyFont="1" applyFill="1" applyAlignment="1">
      <alignment horizontal="center" vertical="center"/>
    </xf>
    <xf numFmtId="174" fontId="8" fillId="34" borderId="12" xfId="0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83" fontId="8" fillId="34" borderId="11" xfId="0" applyNumberFormat="1" applyFont="1" applyFill="1" applyBorder="1" applyAlignment="1">
      <alignment horizontal="center" vertical="center"/>
    </xf>
    <xf numFmtId="49" fontId="8" fillId="34" borderId="12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8" fillId="34" borderId="1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183" fontId="9" fillId="34" borderId="1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7" fillId="0" borderId="25" xfId="0" applyFont="1" applyBorder="1" applyAlignment="1">
      <alignment horizontal="center" vertical="justify" wrapText="1"/>
    </xf>
    <xf numFmtId="0" fontId="27" fillId="0" borderId="26" xfId="0" applyFont="1" applyBorder="1" applyAlignment="1">
      <alignment horizontal="center" vertical="justify"/>
    </xf>
    <xf numFmtId="0" fontId="27" fillId="0" borderId="41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27" fillId="0" borderId="43" xfId="0" applyFont="1" applyBorder="1" applyAlignment="1">
      <alignment horizontal="center"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183" fontId="27" fillId="0" borderId="27" xfId="0" applyNumberFormat="1" applyFont="1" applyBorder="1" applyAlignment="1">
      <alignment horizontal="center" vertical="center"/>
    </xf>
    <xf numFmtId="183" fontId="27" fillId="0" borderId="30" xfId="0" applyNumberFormat="1" applyFont="1" applyBorder="1" applyAlignment="1">
      <alignment horizontal="center" vertical="center"/>
    </xf>
    <xf numFmtId="0" fontId="27" fillId="0" borderId="25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left" vertical="center" wrapText="1"/>
    </xf>
    <xf numFmtId="2" fontId="27" fillId="0" borderId="25" xfId="0" applyNumberFormat="1" applyFont="1" applyBorder="1" applyAlignment="1">
      <alignment horizontal="left" vertical="center" wrapText="1"/>
    </xf>
    <xf numFmtId="2" fontId="27" fillId="0" borderId="33" xfId="0" applyNumberFormat="1" applyFont="1" applyBorder="1" applyAlignment="1">
      <alignment horizontal="left" vertical="center" wrapText="1"/>
    </xf>
    <xf numFmtId="0" fontId="27" fillId="0" borderId="33" xfId="0" applyFont="1" applyBorder="1" applyAlignment="1">
      <alignment horizontal="left" vertical="center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 wrapText="1"/>
    </xf>
    <xf numFmtId="0" fontId="27" fillId="0" borderId="44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distributed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14" xfId="0" applyFont="1" applyBorder="1" applyAlignment="1">
      <alignment horizontal="left" vertical="top"/>
    </xf>
    <xf numFmtId="0" fontId="8" fillId="0" borderId="16" xfId="0" applyFont="1" applyBorder="1" applyAlignment="1">
      <alignment/>
    </xf>
    <xf numFmtId="0" fontId="9" fillId="0" borderId="22" xfId="0" applyFont="1" applyBorder="1" applyAlignment="1">
      <alignment horizontal="left" vertical="top"/>
    </xf>
    <xf numFmtId="0" fontId="8" fillId="0" borderId="23" xfId="0" applyFont="1" applyBorder="1" applyAlignment="1">
      <alignment/>
    </xf>
    <xf numFmtId="0" fontId="9" fillId="0" borderId="15" xfId="0" applyFont="1" applyBorder="1" applyAlignment="1">
      <alignment horizontal="left" vertical="top"/>
    </xf>
    <xf numFmtId="0" fontId="8" fillId="0" borderId="17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4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14" fillId="0" borderId="11" xfId="0" applyFont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14" fillId="34" borderId="12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/>
    </xf>
    <xf numFmtId="0" fontId="14" fillId="34" borderId="12" xfId="0" applyFont="1" applyFill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/>
    </xf>
    <xf numFmtId="0" fontId="8" fillId="34" borderId="12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9" fillId="0" borderId="0" xfId="0" applyFont="1" applyBorder="1" applyAlignment="1">
      <alignment wrapText="1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68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wrapText="1"/>
    </xf>
    <xf numFmtId="0" fontId="9" fillId="34" borderId="13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tabSelected="1" zoomScalePageLayoutView="0" workbookViewId="0" topLeftCell="A1">
      <selection activeCell="T11" sqref="T11"/>
    </sheetView>
  </sheetViews>
  <sheetFormatPr defaultColWidth="9.00390625" defaultRowHeight="12.75"/>
  <cols>
    <col min="1" max="1" width="3.25390625" style="0" bestFit="1" customWidth="1"/>
    <col min="2" max="2" width="15.375" style="0" customWidth="1"/>
    <col min="3" max="3" width="6.00390625" style="0" customWidth="1"/>
    <col min="4" max="4" width="9.625" style="0" bestFit="1" customWidth="1"/>
    <col min="5" max="5" width="29.875" style="0" customWidth="1"/>
    <col min="6" max="6" width="10.875" style="0" customWidth="1"/>
    <col min="7" max="7" width="8.375" style="0" bestFit="1" customWidth="1"/>
    <col min="8" max="8" width="8.625" style="0" bestFit="1" customWidth="1"/>
    <col min="9" max="9" width="7.00390625" style="0" bestFit="1" customWidth="1"/>
    <col min="10" max="10" width="7.00390625" style="0" customWidth="1"/>
    <col min="11" max="11" width="9.00390625" style="0" bestFit="1" customWidth="1"/>
    <col min="12" max="12" width="9.75390625" style="0" customWidth="1"/>
    <col min="13" max="13" width="9.25390625" style="0" customWidth="1"/>
    <col min="14" max="14" width="7.25390625" style="0" bestFit="1" customWidth="1"/>
    <col min="15" max="15" width="8.00390625" style="0" customWidth="1"/>
    <col min="16" max="16" width="6.00390625" style="0" customWidth="1"/>
    <col min="17" max="17" width="6.375" style="0" bestFit="1" customWidth="1"/>
    <col min="18" max="18" width="6.00390625" style="0" customWidth="1"/>
  </cols>
  <sheetData>
    <row r="1" spans="1:18" s="15" customFormat="1" ht="72.75" customHeight="1" thickBot="1">
      <c r="A1" s="513" t="s">
        <v>570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</row>
    <row r="2" spans="1:18" s="136" customFormat="1" ht="12.75" customHeight="1" thickBot="1">
      <c r="A2" s="522" t="s">
        <v>33</v>
      </c>
      <c r="B2" s="522" t="s">
        <v>34</v>
      </c>
      <c r="C2" s="522" t="s">
        <v>212</v>
      </c>
      <c r="D2" s="515" t="s">
        <v>175</v>
      </c>
      <c r="E2" s="531" t="s">
        <v>122</v>
      </c>
      <c r="F2" s="531" t="s">
        <v>205</v>
      </c>
      <c r="G2" s="517" t="s">
        <v>0</v>
      </c>
      <c r="H2" s="518"/>
      <c r="I2" s="518"/>
      <c r="J2" s="519"/>
      <c r="K2" s="517" t="s">
        <v>57</v>
      </c>
      <c r="L2" s="518"/>
      <c r="M2" s="518"/>
      <c r="N2" s="519"/>
      <c r="O2" s="517" t="s">
        <v>58</v>
      </c>
      <c r="P2" s="518"/>
      <c r="Q2" s="518"/>
      <c r="R2" s="519"/>
    </row>
    <row r="3" spans="1:18" s="136" customFormat="1" ht="15.75" thickBot="1">
      <c r="A3" s="523"/>
      <c r="B3" s="523"/>
      <c r="C3" s="523"/>
      <c r="D3" s="516"/>
      <c r="E3" s="523"/>
      <c r="F3" s="532"/>
      <c r="G3" s="340" t="s">
        <v>35</v>
      </c>
      <c r="H3" s="340" t="s">
        <v>6</v>
      </c>
      <c r="I3" s="340" t="s">
        <v>7</v>
      </c>
      <c r="J3" s="340" t="s">
        <v>371</v>
      </c>
      <c r="K3" s="340" t="s">
        <v>36</v>
      </c>
      <c r="L3" s="520" t="s">
        <v>0</v>
      </c>
      <c r="M3" s="520"/>
      <c r="N3" s="521"/>
      <c r="O3" s="340" t="s">
        <v>37</v>
      </c>
      <c r="P3" s="533" t="s">
        <v>0</v>
      </c>
      <c r="Q3" s="520"/>
      <c r="R3" s="521"/>
    </row>
    <row r="4" spans="1:18" s="136" customFormat="1" ht="34.5" customHeight="1" thickBot="1">
      <c r="A4" s="523"/>
      <c r="B4" s="523"/>
      <c r="C4" s="523"/>
      <c r="D4" s="516"/>
      <c r="E4" s="523"/>
      <c r="F4" s="532"/>
      <c r="G4" s="341"/>
      <c r="H4" s="341"/>
      <c r="I4" s="341"/>
      <c r="J4" s="341" t="s">
        <v>372</v>
      </c>
      <c r="K4" s="341"/>
      <c r="L4" s="340" t="s">
        <v>3</v>
      </c>
      <c r="M4" s="340" t="s">
        <v>38</v>
      </c>
      <c r="N4" s="340" t="s">
        <v>39</v>
      </c>
      <c r="O4" s="341"/>
      <c r="P4" s="340" t="s">
        <v>3</v>
      </c>
      <c r="Q4" s="340" t="s">
        <v>38</v>
      </c>
      <c r="R4" s="340" t="s">
        <v>39</v>
      </c>
    </row>
    <row r="5" spans="1:19" s="136" customFormat="1" ht="38.25" customHeight="1">
      <c r="A5" s="340">
        <v>1</v>
      </c>
      <c r="B5" s="340" t="s">
        <v>40</v>
      </c>
      <c r="C5" s="342">
        <v>1</v>
      </c>
      <c r="D5" s="343">
        <f>G5+H5+I5</f>
        <v>18.408</v>
      </c>
      <c r="E5" s="344" t="s">
        <v>550</v>
      </c>
      <c r="F5" s="345">
        <f>Белово!G33</f>
        <v>7.1690000000000005</v>
      </c>
      <c r="G5" s="346">
        <f>Белово!H27</f>
        <v>15.577</v>
      </c>
      <c r="H5" s="347">
        <f>Белово!I27</f>
        <v>2.831</v>
      </c>
      <c r="I5" s="347">
        <f>Белово!J27</f>
        <v>0</v>
      </c>
      <c r="J5" s="347"/>
      <c r="K5" s="340">
        <f>L5+M5+N5</f>
        <v>1</v>
      </c>
      <c r="L5" s="340">
        <f>Белово!L27</f>
        <v>1</v>
      </c>
      <c r="M5" s="340">
        <f>Белово!M27</f>
        <v>0</v>
      </c>
      <c r="N5" s="340">
        <f>Белово!N27</f>
        <v>0</v>
      </c>
      <c r="O5" s="340">
        <f>P5+Q5+R5</f>
        <v>7</v>
      </c>
      <c r="P5" s="340">
        <f>Белово!P27</f>
        <v>4</v>
      </c>
      <c r="Q5" s="340">
        <f>Белово!Q27</f>
        <v>3</v>
      </c>
      <c r="R5" s="340">
        <f>Белово!R27</f>
        <v>0</v>
      </c>
      <c r="S5" s="288"/>
    </row>
    <row r="6" spans="1:18" s="136" customFormat="1" ht="51" customHeight="1" thickBot="1">
      <c r="A6" s="341"/>
      <c r="B6" s="341"/>
      <c r="C6" s="348"/>
      <c r="D6" s="349"/>
      <c r="E6" s="403" t="s">
        <v>554</v>
      </c>
      <c r="F6" s="350">
        <f>Белово!G34</f>
        <v>11.239</v>
      </c>
      <c r="G6" s="351"/>
      <c r="H6" s="352"/>
      <c r="I6" s="352"/>
      <c r="J6" s="352"/>
      <c r="K6" s="341">
        <f aca="true" t="shared" si="0" ref="K6:K47">L6+M6+N6</f>
        <v>60.1</v>
      </c>
      <c r="L6" s="341">
        <f>Белово!L28</f>
        <v>60.1</v>
      </c>
      <c r="M6" s="341">
        <f>Белово!M28</f>
        <v>0</v>
      </c>
      <c r="N6" s="341">
        <f>Белово!N28</f>
        <v>0</v>
      </c>
      <c r="O6" s="341">
        <f aca="true" t="shared" si="1" ref="O6:O47">P6+Q6+R6</f>
        <v>101</v>
      </c>
      <c r="P6" s="341">
        <f>Белово!P28</f>
        <v>49</v>
      </c>
      <c r="Q6" s="341">
        <f>Белово!Q28</f>
        <v>52</v>
      </c>
      <c r="R6" s="341">
        <f>Белово!R28</f>
        <v>0</v>
      </c>
    </row>
    <row r="7" spans="1:18" s="136" customFormat="1" ht="15">
      <c r="A7" s="340">
        <v>2</v>
      </c>
      <c r="B7" s="340" t="s">
        <v>41</v>
      </c>
      <c r="C7" s="337">
        <v>2</v>
      </c>
      <c r="D7" s="353">
        <f>G7+H7+I7</f>
        <v>8.85</v>
      </c>
      <c r="E7" s="354" t="s">
        <v>565</v>
      </c>
      <c r="F7" s="355">
        <f>Гурьевск!G22</f>
        <v>8.850000000000001</v>
      </c>
      <c r="G7" s="347">
        <f>Гурьевск!H15</f>
        <v>7.87</v>
      </c>
      <c r="H7" s="347">
        <f>Гурьевск!I15</f>
        <v>0.98</v>
      </c>
      <c r="I7" s="356">
        <f>Гурьевск!J15</f>
        <v>0</v>
      </c>
      <c r="J7" s="356"/>
      <c r="K7" s="340">
        <f t="shared" si="0"/>
        <v>0</v>
      </c>
      <c r="L7" s="340">
        <f>Гурьевск!L15</f>
        <v>0</v>
      </c>
      <c r="M7" s="357">
        <f>Гурьевск!M15</f>
        <v>0</v>
      </c>
      <c r="N7" s="340">
        <f>Гурьевск!N15</f>
        <v>0</v>
      </c>
      <c r="O7" s="357">
        <f t="shared" si="1"/>
        <v>19</v>
      </c>
      <c r="P7" s="340">
        <f>Гурьевск!P15</f>
        <v>12</v>
      </c>
      <c r="Q7" s="357">
        <f>Гурьевск!Q15</f>
        <v>7</v>
      </c>
      <c r="R7" s="340">
        <f>Гурьевск!R15</f>
        <v>0</v>
      </c>
    </row>
    <row r="8" spans="1:18" s="136" customFormat="1" ht="13.5" customHeight="1" thickBot="1">
      <c r="A8" s="358"/>
      <c r="B8" s="358"/>
      <c r="C8" s="359"/>
      <c r="D8" s="360"/>
      <c r="E8" s="361" t="s">
        <v>549</v>
      </c>
      <c r="F8" s="362"/>
      <c r="G8" s="363"/>
      <c r="H8" s="363"/>
      <c r="I8" s="364"/>
      <c r="J8" s="365"/>
      <c r="K8" s="358">
        <f t="shared" si="0"/>
        <v>0</v>
      </c>
      <c r="L8" s="358">
        <f>Гурьевск!L16</f>
        <v>0</v>
      </c>
      <c r="M8" s="366">
        <f>Гурьевск!M16</f>
        <v>0</v>
      </c>
      <c r="N8" s="358">
        <f>Гурьевск!N16</f>
        <v>0</v>
      </c>
      <c r="O8" s="366">
        <f t="shared" si="1"/>
        <v>348</v>
      </c>
      <c r="P8" s="358">
        <f>Гурьевск!P16</f>
        <v>245</v>
      </c>
      <c r="Q8" s="366">
        <f>Гурьевск!Q16</f>
        <v>103</v>
      </c>
      <c r="R8" s="358">
        <f>Гурьевск!R16</f>
        <v>0</v>
      </c>
    </row>
    <row r="9" spans="1:19" s="136" customFormat="1" ht="42.75" customHeight="1" thickBot="1">
      <c r="A9" s="340">
        <v>3</v>
      </c>
      <c r="B9" s="340" t="s">
        <v>42</v>
      </c>
      <c r="C9" s="337">
        <v>3</v>
      </c>
      <c r="D9" s="343">
        <f>G9+H9+I9</f>
        <v>11.615</v>
      </c>
      <c r="E9" s="344" t="s">
        <v>595</v>
      </c>
      <c r="F9" s="367">
        <f>Ижморка!G23</f>
        <v>2.541</v>
      </c>
      <c r="G9" s="368">
        <f>Ижморка!H19</f>
        <v>0</v>
      </c>
      <c r="H9" s="356">
        <f>Ижморка!I19</f>
        <v>11.615</v>
      </c>
      <c r="I9" s="347">
        <f>Ижморка!J19</f>
        <v>0</v>
      </c>
      <c r="J9" s="368"/>
      <c r="K9" s="340">
        <f t="shared" si="0"/>
        <v>0</v>
      </c>
      <c r="L9" s="357">
        <f>Ижморка!L19</f>
        <v>0</v>
      </c>
      <c r="M9" s="340">
        <f>Ижморка!M19</f>
        <v>0</v>
      </c>
      <c r="N9" s="357">
        <f>Ижморка!N19</f>
        <v>0</v>
      </c>
      <c r="O9" s="340">
        <f t="shared" si="1"/>
        <v>24</v>
      </c>
      <c r="P9" s="357">
        <f>Ижморка!P19</f>
        <v>11</v>
      </c>
      <c r="Q9" s="340">
        <f>Ижморка!Q19</f>
        <v>13</v>
      </c>
      <c r="R9" s="340">
        <f>Ижморка!R19</f>
        <v>0</v>
      </c>
      <c r="S9" s="288"/>
    </row>
    <row r="10" spans="1:18" s="136" customFormat="1" ht="42" customHeight="1" thickBot="1">
      <c r="A10" s="341"/>
      <c r="B10" s="341"/>
      <c r="C10" s="339"/>
      <c r="D10" s="349"/>
      <c r="E10" s="344" t="s">
        <v>594</v>
      </c>
      <c r="F10" s="369">
        <f>Ижморка!G24</f>
        <v>9.074</v>
      </c>
      <c r="G10" s="370"/>
      <c r="H10" s="364"/>
      <c r="I10" s="363"/>
      <c r="J10" s="370"/>
      <c r="K10" s="341">
        <f t="shared" si="0"/>
        <v>0</v>
      </c>
      <c r="L10" s="371">
        <f>Ижморка!L20</f>
        <v>0</v>
      </c>
      <c r="M10" s="341">
        <f>Ижморка!M20</f>
        <v>0</v>
      </c>
      <c r="N10" s="371">
        <f>Ижморка!N20</f>
        <v>0</v>
      </c>
      <c r="O10" s="341">
        <f t="shared" si="1"/>
        <v>245</v>
      </c>
      <c r="P10" s="371">
        <f>Ижморка!P20</f>
        <v>119</v>
      </c>
      <c r="Q10" s="341">
        <f>Ижморка!Q20</f>
        <v>126</v>
      </c>
      <c r="R10" s="341">
        <f>Ижморка!R20</f>
        <v>0</v>
      </c>
    </row>
    <row r="11" spans="1:19" s="136" customFormat="1" ht="15.75" thickBot="1">
      <c r="A11" s="340">
        <v>4</v>
      </c>
      <c r="B11" s="340" t="s">
        <v>43</v>
      </c>
      <c r="C11" s="337">
        <v>4</v>
      </c>
      <c r="D11" s="343">
        <f>G11+H11+I11</f>
        <v>72.324</v>
      </c>
      <c r="E11" s="372" t="s">
        <v>383</v>
      </c>
      <c r="F11" s="345">
        <f>Кемеров!G47</f>
        <v>31.098</v>
      </c>
      <c r="G11" s="346">
        <f>Кемеров!H41</f>
        <v>15.024</v>
      </c>
      <c r="H11" s="347">
        <f>Кемеров!I41</f>
        <v>57.3</v>
      </c>
      <c r="I11" s="364">
        <f>Кемеров!J41</f>
        <v>0</v>
      </c>
      <c r="J11" s="356"/>
      <c r="K11" s="340">
        <f t="shared" si="0"/>
        <v>4</v>
      </c>
      <c r="L11" s="340">
        <f>Кемеров!L41</f>
        <v>1</v>
      </c>
      <c r="M11" s="357">
        <f>Кемеров!M41</f>
        <v>3</v>
      </c>
      <c r="N11" s="340">
        <f>Кемеров!N41</f>
        <v>0</v>
      </c>
      <c r="O11" s="357">
        <f t="shared" si="1"/>
        <v>48</v>
      </c>
      <c r="P11" s="340">
        <f>Кемеров!P41</f>
        <v>15</v>
      </c>
      <c r="Q11" s="340">
        <f>Кемеров!Q41</f>
        <v>33</v>
      </c>
      <c r="R11" s="340">
        <f>Кемеров!R41</f>
        <v>0</v>
      </c>
      <c r="S11" s="288"/>
    </row>
    <row r="12" spans="1:18" s="136" customFormat="1" ht="30">
      <c r="A12" s="341"/>
      <c r="B12" s="341"/>
      <c r="C12" s="339"/>
      <c r="D12" s="349"/>
      <c r="E12" s="344" t="s">
        <v>594</v>
      </c>
      <c r="F12" s="350">
        <f>Кемеров!G48</f>
        <v>7.226</v>
      </c>
      <c r="G12" s="351"/>
      <c r="H12" s="352"/>
      <c r="I12" s="364"/>
      <c r="J12" s="364"/>
      <c r="K12" s="341"/>
      <c r="L12" s="341"/>
      <c r="M12" s="371"/>
      <c r="N12" s="341"/>
      <c r="O12" s="371"/>
      <c r="P12" s="341"/>
      <c r="Q12" s="341"/>
      <c r="R12" s="341"/>
    </row>
    <row r="13" spans="1:18" s="136" customFormat="1" ht="13.5" customHeight="1" thickBot="1">
      <c r="A13" s="358"/>
      <c r="B13" s="358"/>
      <c r="C13" s="359"/>
      <c r="D13" s="373"/>
      <c r="E13" s="374" t="s">
        <v>547</v>
      </c>
      <c r="F13" s="375">
        <f>Кемеров!G49</f>
        <v>34</v>
      </c>
      <c r="G13" s="376"/>
      <c r="H13" s="363"/>
      <c r="I13" s="365"/>
      <c r="J13" s="365"/>
      <c r="K13" s="358">
        <f t="shared" si="0"/>
        <v>67.2</v>
      </c>
      <c r="L13" s="358">
        <f>Кемеров!L42</f>
        <v>26</v>
      </c>
      <c r="M13" s="366">
        <f>Кемеров!M42</f>
        <v>41.2</v>
      </c>
      <c r="N13" s="358">
        <f>Кемеров!N42</f>
        <v>0</v>
      </c>
      <c r="O13" s="366">
        <f t="shared" si="1"/>
        <v>535</v>
      </c>
      <c r="P13" s="358">
        <f>Кемеров!P42</f>
        <v>182</v>
      </c>
      <c r="Q13" s="358">
        <f>Кемеров!Q42</f>
        <v>353</v>
      </c>
      <c r="R13" s="358">
        <f>Кемеров!R42</f>
        <v>0</v>
      </c>
    </row>
    <row r="14" spans="1:19" s="136" customFormat="1" ht="17.25" customHeight="1">
      <c r="A14" s="340">
        <v>5</v>
      </c>
      <c r="B14" s="340" t="s">
        <v>44</v>
      </c>
      <c r="C14" s="337">
        <v>5</v>
      </c>
      <c r="D14" s="343">
        <f>G14+H14+I14</f>
        <v>31.360999999999997</v>
      </c>
      <c r="E14" s="344" t="s">
        <v>258</v>
      </c>
      <c r="F14" s="367">
        <f>Крапив!G22</f>
        <v>21.044</v>
      </c>
      <c r="G14" s="346">
        <f>Крапив!H17</f>
        <v>4.232</v>
      </c>
      <c r="H14" s="347">
        <f>Крапив!I17</f>
        <v>27.128999999999998</v>
      </c>
      <c r="I14" s="356">
        <f>Крапив!J17</f>
        <v>0</v>
      </c>
      <c r="J14" s="356"/>
      <c r="K14" s="340">
        <f t="shared" si="0"/>
        <v>0</v>
      </c>
      <c r="L14" s="357">
        <f>Крапив!L17</f>
        <v>0</v>
      </c>
      <c r="M14" s="340">
        <f>Крапив!M17</f>
        <v>0</v>
      </c>
      <c r="N14" s="357">
        <f>Крапив!N17</f>
        <v>0</v>
      </c>
      <c r="O14" s="340">
        <f t="shared" si="1"/>
        <v>29</v>
      </c>
      <c r="P14" s="357">
        <f>Крапив!P17</f>
        <v>15</v>
      </c>
      <c r="Q14" s="340">
        <f>Крапив!Q17</f>
        <v>14</v>
      </c>
      <c r="R14" s="340">
        <f>Крапив!R17</f>
        <v>0</v>
      </c>
      <c r="S14" s="288"/>
    </row>
    <row r="15" spans="1:18" s="136" customFormat="1" ht="30.75" thickBot="1">
      <c r="A15" s="358"/>
      <c r="B15" s="358"/>
      <c r="C15" s="359"/>
      <c r="D15" s="373"/>
      <c r="E15" s="426" t="s">
        <v>551</v>
      </c>
      <c r="F15" s="375">
        <f>Крапив!G23</f>
        <v>10.317</v>
      </c>
      <c r="G15" s="376"/>
      <c r="H15" s="363"/>
      <c r="I15" s="365"/>
      <c r="J15" s="365"/>
      <c r="K15" s="358">
        <f t="shared" si="0"/>
        <v>0</v>
      </c>
      <c r="L15" s="366">
        <f>Крапив!L18</f>
        <v>0</v>
      </c>
      <c r="M15" s="358">
        <f>Крапив!M18</f>
        <v>0</v>
      </c>
      <c r="N15" s="366">
        <f>Крапив!N18</f>
        <v>0</v>
      </c>
      <c r="O15" s="358">
        <f t="shared" si="1"/>
        <v>323</v>
      </c>
      <c r="P15" s="366">
        <f>Крапив!P18</f>
        <v>190</v>
      </c>
      <c r="Q15" s="358">
        <f>Крапив!Q18</f>
        <v>133</v>
      </c>
      <c r="R15" s="358">
        <f>Крапив!R18</f>
        <v>0</v>
      </c>
    </row>
    <row r="16" spans="1:20" s="136" customFormat="1" ht="15">
      <c r="A16" s="341">
        <v>6</v>
      </c>
      <c r="B16" s="341" t="s">
        <v>45</v>
      </c>
      <c r="C16" s="348">
        <v>6</v>
      </c>
      <c r="D16" s="349">
        <f>G16+H16+I16</f>
        <v>42.078</v>
      </c>
      <c r="E16" s="377" t="s">
        <v>227</v>
      </c>
      <c r="F16" s="378">
        <f>'Л-Кузн'!G26</f>
        <v>15.243</v>
      </c>
      <c r="G16" s="351">
        <f>'Л-Кузн'!H19</f>
        <v>29.556</v>
      </c>
      <c r="H16" s="352">
        <f>'Л-Кузн'!I19</f>
        <v>12.522000000000002</v>
      </c>
      <c r="I16" s="352">
        <f>'Л-Кузн'!J19</f>
        <v>0</v>
      </c>
      <c r="J16" s="352"/>
      <c r="K16" s="341">
        <f t="shared" si="0"/>
        <v>2</v>
      </c>
      <c r="L16" s="341">
        <f>'Л-Кузн'!L19</f>
        <v>1</v>
      </c>
      <c r="M16" s="341">
        <f>'Л-Кузн'!M19</f>
        <v>1</v>
      </c>
      <c r="N16" s="341">
        <f>'Л-Кузн'!N19</f>
        <v>0</v>
      </c>
      <c r="O16" s="341">
        <f t="shared" si="1"/>
        <v>13</v>
      </c>
      <c r="P16" s="341">
        <f>'Л-Кузн'!P19</f>
        <v>7</v>
      </c>
      <c r="Q16" s="341">
        <f>'Л-Кузн'!Q19</f>
        <v>6</v>
      </c>
      <c r="R16" s="341">
        <f>'Л-Кузн'!R19</f>
        <v>0</v>
      </c>
      <c r="S16" s="288"/>
      <c r="T16" s="288"/>
    </row>
    <row r="17" spans="1:18" s="136" customFormat="1" ht="30" customHeight="1">
      <c r="A17" s="341"/>
      <c r="B17" s="341"/>
      <c r="C17" s="348"/>
      <c r="D17" s="349"/>
      <c r="E17" s="403" t="s">
        <v>555</v>
      </c>
      <c r="F17" s="379">
        <f>'Л-Кузн'!G25</f>
        <v>14.235000000000001</v>
      </c>
      <c r="G17" s="351"/>
      <c r="H17" s="352"/>
      <c r="I17" s="352"/>
      <c r="J17" s="352"/>
      <c r="K17" s="341"/>
      <c r="L17" s="341"/>
      <c r="M17" s="341"/>
      <c r="N17" s="341"/>
      <c r="O17" s="341"/>
      <c r="P17" s="341"/>
      <c r="Q17" s="341"/>
      <c r="R17" s="341"/>
    </row>
    <row r="18" spans="1:18" s="136" customFormat="1" ht="30" customHeight="1" hidden="1">
      <c r="A18" s="341"/>
      <c r="B18" s="341"/>
      <c r="C18" s="348"/>
      <c r="D18" s="349"/>
      <c r="E18" s="425" t="s">
        <v>566</v>
      </c>
      <c r="F18" s="379"/>
      <c r="G18" s="379"/>
      <c r="H18" s="379"/>
      <c r="I18" s="379"/>
      <c r="J18" s="352"/>
      <c r="K18" s="341"/>
      <c r="L18" s="341"/>
      <c r="M18" s="341"/>
      <c r="N18" s="341"/>
      <c r="O18" s="341"/>
      <c r="P18" s="341"/>
      <c r="Q18" s="341"/>
      <c r="R18" s="341"/>
    </row>
    <row r="19" spans="1:18" s="136" customFormat="1" ht="31.5" customHeight="1" thickBot="1">
      <c r="A19" s="341"/>
      <c r="B19" s="341"/>
      <c r="C19" s="348"/>
      <c r="D19" s="349"/>
      <c r="E19" s="425" t="s">
        <v>548</v>
      </c>
      <c r="F19" s="369">
        <f>'Л-Кузн'!G27</f>
        <v>12.6</v>
      </c>
      <c r="G19" s="351"/>
      <c r="H19" s="352"/>
      <c r="I19" s="352"/>
      <c r="J19" s="352"/>
      <c r="K19" s="341">
        <f t="shared" si="0"/>
        <v>22.66</v>
      </c>
      <c r="L19" s="341">
        <f>'Л-Кузн'!L20</f>
        <v>6.64</v>
      </c>
      <c r="M19" s="341">
        <f>'Л-Кузн'!M20</f>
        <v>16.02</v>
      </c>
      <c r="N19" s="341">
        <f>'Л-Кузн'!N20</f>
        <v>0</v>
      </c>
      <c r="O19" s="341">
        <f t="shared" si="1"/>
        <v>194</v>
      </c>
      <c r="P19" s="341">
        <f>'Л-Кузн'!P20</f>
        <v>125</v>
      </c>
      <c r="Q19" s="341">
        <f>'Л-Кузн'!Q20</f>
        <v>69</v>
      </c>
      <c r="R19" s="341">
        <f>'Л-Кузн'!R20</f>
        <v>0</v>
      </c>
    </row>
    <row r="20" spans="1:18" s="136" customFormat="1" ht="30">
      <c r="A20" s="340">
        <v>7</v>
      </c>
      <c r="B20" s="340" t="s">
        <v>46</v>
      </c>
      <c r="C20" s="337">
        <v>7</v>
      </c>
      <c r="D20" s="353">
        <f>G20+H20+I20</f>
        <v>116.127</v>
      </c>
      <c r="E20" s="344" t="s">
        <v>596</v>
      </c>
      <c r="F20" s="380">
        <f>Мариинск!G32</f>
        <v>116.127</v>
      </c>
      <c r="G20" s="347">
        <f>Мариинск!H27</f>
        <v>3.755</v>
      </c>
      <c r="H20" s="347">
        <f>Мариинск!I27</f>
        <v>97.851</v>
      </c>
      <c r="I20" s="347">
        <f>Мариинск!J27</f>
        <v>14.521</v>
      </c>
      <c r="J20" s="347"/>
      <c r="K20" s="340">
        <f t="shared" si="0"/>
        <v>10</v>
      </c>
      <c r="L20" s="340">
        <f>Мариинск!L27</f>
        <v>7</v>
      </c>
      <c r="M20" s="340">
        <f>Мариинск!M27</f>
        <v>0</v>
      </c>
      <c r="N20" s="340">
        <f>Мариинск!N27</f>
        <v>3</v>
      </c>
      <c r="O20" s="340">
        <f t="shared" si="1"/>
        <v>63</v>
      </c>
      <c r="P20" s="340">
        <f>Мариинск!P27</f>
        <v>42</v>
      </c>
      <c r="Q20" s="340">
        <f>Мариинск!Q27</f>
        <v>20</v>
      </c>
      <c r="R20" s="340">
        <f>Мариинск!R27</f>
        <v>1</v>
      </c>
    </row>
    <row r="21" spans="1:18" s="136" customFormat="1" ht="13.5" customHeight="1" thickBot="1">
      <c r="A21" s="358"/>
      <c r="B21" s="358"/>
      <c r="C21" s="359"/>
      <c r="D21" s="360"/>
      <c r="E21" s="361"/>
      <c r="F21" s="362"/>
      <c r="G21" s="363"/>
      <c r="H21" s="363"/>
      <c r="I21" s="363"/>
      <c r="J21" s="363"/>
      <c r="K21" s="358">
        <f t="shared" si="0"/>
        <v>271.64</v>
      </c>
      <c r="L21" s="358">
        <f>Мариинск!L28</f>
        <v>231.68</v>
      </c>
      <c r="M21" s="358">
        <f>Мариинск!M28</f>
        <v>0</v>
      </c>
      <c r="N21" s="358">
        <f>Мариинск!N28</f>
        <v>39.96</v>
      </c>
      <c r="O21" s="358">
        <f t="shared" si="1"/>
        <v>754</v>
      </c>
      <c r="P21" s="358">
        <f>Мариинск!P28</f>
        <v>550</v>
      </c>
      <c r="Q21" s="358">
        <f>Мариинск!Q28</f>
        <v>199</v>
      </c>
      <c r="R21" s="358">
        <f>Мариинск!R28</f>
        <v>5</v>
      </c>
    </row>
    <row r="22" spans="1:18" s="136" customFormat="1" ht="15">
      <c r="A22" s="341">
        <v>8</v>
      </c>
      <c r="B22" s="526" t="s">
        <v>177</v>
      </c>
      <c r="C22" s="338">
        <v>8</v>
      </c>
      <c r="D22" s="353">
        <f>G22+H22+I22</f>
        <v>78.85</v>
      </c>
      <c r="E22" s="354" t="s">
        <v>209</v>
      </c>
      <c r="F22" s="381">
        <f>Межд!G11</f>
        <v>78.85</v>
      </c>
      <c r="G22" s="352">
        <f>Межд!H7</f>
        <v>0</v>
      </c>
      <c r="H22" s="352">
        <f>Межд!I7</f>
        <v>78.85</v>
      </c>
      <c r="I22" s="364">
        <f>Межд!J7</f>
        <v>0</v>
      </c>
      <c r="J22" s="364"/>
      <c r="K22" s="340">
        <f t="shared" si="0"/>
        <v>14</v>
      </c>
      <c r="L22" s="340">
        <f>Межд!L7</f>
        <v>0</v>
      </c>
      <c r="M22" s="371">
        <f>Межд!M7</f>
        <v>14</v>
      </c>
      <c r="N22" s="340">
        <f>Межд!N7</f>
        <v>0</v>
      </c>
      <c r="O22" s="371">
        <f t="shared" si="1"/>
        <v>97</v>
      </c>
      <c r="P22" s="340">
        <f>Межд!P7</f>
        <v>26</v>
      </c>
      <c r="Q22" s="371">
        <f>Межд!Q7</f>
        <v>71</v>
      </c>
      <c r="R22" s="340">
        <f>Межд!R7</f>
        <v>0</v>
      </c>
    </row>
    <row r="23" spans="1:18" s="136" customFormat="1" ht="15.75" thickBot="1">
      <c r="A23" s="341"/>
      <c r="B23" s="530"/>
      <c r="C23" s="339"/>
      <c r="D23" s="383"/>
      <c r="E23" s="384"/>
      <c r="F23" s="381"/>
      <c r="G23" s="352"/>
      <c r="H23" s="352"/>
      <c r="I23" s="364"/>
      <c r="J23" s="364"/>
      <c r="K23" s="358">
        <f t="shared" si="0"/>
        <v>305.27</v>
      </c>
      <c r="L23" s="358">
        <f>Межд!L8</f>
        <v>0</v>
      </c>
      <c r="M23" s="371">
        <f>Межд!M8</f>
        <v>305.27</v>
      </c>
      <c r="N23" s="358">
        <f>Межд!N8</f>
        <v>0</v>
      </c>
      <c r="O23" s="371">
        <f t="shared" si="1"/>
        <v>943</v>
      </c>
      <c r="P23" s="358">
        <f>Межд!P8</f>
        <v>249</v>
      </c>
      <c r="Q23" s="371">
        <f>Межд!Q8</f>
        <v>694</v>
      </c>
      <c r="R23" s="358">
        <f>Межд!R8</f>
        <v>0</v>
      </c>
    </row>
    <row r="24" spans="1:18" s="136" customFormat="1" ht="15">
      <c r="A24" s="340">
        <v>9</v>
      </c>
      <c r="B24" s="528" t="s">
        <v>389</v>
      </c>
      <c r="C24" s="337">
        <v>9</v>
      </c>
      <c r="D24" s="353">
        <f>G24+H24+I24</f>
        <v>96.86600000000001</v>
      </c>
      <c r="E24" s="354" t="s">
        <v>172</v>
      </c>
      <c r="F24" s="355">
        <f>Новок!G36</f>
        <v>96.86600000000001</v>
      </c>
      <c r="G24" s="347">
        <f>Новок!H29</f>
        <v>32.845000000000006</v>
      </c>
      <c r="H24" s="347">
        <f>Новок!I29</f>
        <v>64.021</v>
      </c>
      <c r="I24" s="356">
        <f>Новок!J29</f>
        <v>0</v>
      </c>
      <c r="J24" s="356"/>
      <c r="K24" s="340">
        <f t="shared" si="0"/>
        <v>8</v>
      </c>
      <c r="L24" s="371">
        <f>Новок!L29</f>
        <v>5</v>
      </c>
      <c r="M24" s="340">
        <f>Новок!M29</f>
        <v>3</v>
      </c>
      <c r="N24" s="371">
        <f>Новок!N29</f>
        <v>0</v>
      </c>
      <c r="O24" s="340">
        <f t="shared" si="1"/>
        <v>48</v>
      </c>
      <c r="P24" s="371">
        <f>Новок!P29</f>
        <v>25</v>
      </c>
      <c r="Q24" s="340">
        <f>Новок!Q29</f>
        <v>23</v>
      </c>
      <c r="R24" s="340">
        <f>Новок!R29</f>
        <v>0</v>
      </c>
    </row>
    <row r="25" spans="1:18" s="136" customFormat="1" ht="13.5" customHeight="1" thickBot="1">
      <c r="A25" s="341"/>
      <c r="B25" s="529"/>
      <c r="C25" s="339"/>
      <c r="D25" s="383"/>
      <c r="E25" s="384"/>
      <c r="F25" s="381"/>
      <c r="G25" s="352"/>
      <c r="H25" s="352"/>
      <c r="I25" s="364"/>
      <c r="J25" s="364"/>
      <c r="K25" s="341">
        <f t="shared" si="0"/>
        <v>507.72</v>
      </c>
      <c r="L25" s="371">
        <f>Новок!L30</f>
        <v>406.22</v>
      </c>
      <c r="M25" s="341">
        <f>Новок!M30</f>
        <v>101.5</v>
      </c>
      <c r="N25" s="371">
        <f>Новок!N30</f>
        <v>0</v>
      </c>
      <c r="O25" s="341">
        <f t="shared" si="1"/>
        <v>513</v>
      </c>
      <c r="P25" s="371">
        <f>Новок!P30</f>
        <v>263</v>
      </c>
      <c r="Q25" s="341">
        <f>Новок!Q30</f>
        <v>250</v>
      </c>
      <c r="R25" s="341">
        <f>Новок!R30</f>
        <v>0</v>
      </c>
    </row>
    <row r="26" spans="1:19" s="136" customFormat="1" ht="15">
      <c r="A26" s="522">
        <v>10</v>
      </c>
      <c r="B26" s="526" t="s">
        <v>390</v>
      </c>
      <c r="C26" s="522">
        <v>10</v>
      </c>
      <c r="D26" s="524">
        <f>G26+H26+I26</f>
        <v>35.405</v>
      </c>
      <c r="E26" s="385" t="s">
        <v>598</v>
      </c>
      <c r="F26" s="386">
        <f>Прокоп!G40</f>
        <v>22.675</v>
      </c>
      <c r="G26" s="356">
        <f>Прокоп!H33</f>
        <v>12.797</v>
      </c>
      <c r="H26" s="356">
        <f>Прокоп!I33</f>
        <v>18.607999999999997</v>
      </c>
      <c r="I26" s="356">
        <f>Прокоп!J33</f>
        <v>4</v>
      </c>
      <c r="J26" s="356"/>
      <c r="K26" s="340">
        <f t="shared" si="0"/>
        <v>1</v>
      </c>
      <c r="L26" s="340">
        <f>Прокоп!L33</f>
        <v>1</v>
      </c>
      <c r="M26" s="340">
        <f>Прокоп!M33</f>
        <v>0</v>
      </c>
      <c r="N26" s="340">
        <f>Прокоп!N33</f>
        <v>0</v>
      </c>
      <c r="O26" s="340">
        <f t="shared" si="1"/>
        <v>28</v>
      </c>
      <c r="P26" s="340">
        <f>Прокоп!P33</f>
        <v>5</v>
      </c>
      <c r="Q26" s="340">
        <f>Прокоп!Q33</f>
        <v>23</v>
      </c>
      <c r="R26" s="340">
        <f>Прокоп!R33</f>
        <v>0</v>
      </c>
      <c r="S26" s="288"/>
    </row>
    <row r="27" spans="1:18" s="136" customFormat="1" ht="13.5" customHeight="1" thickBot="1">
      <c r="A27" s="523"/>
      <c r="B27" s="527"/>
      <c r="C27" s="523"/>
      <c r="D27" s="525"/>
      <c r="E27" s="387" t="s">
        <v>210</v>
      </c>
      <c r="F27" s="388">
        <f>Прокоп!G39</f>
        <v>12.73</v>
      </c>
      <c r="G27" s="364"/>
      <c r="H27" s="364"/>
      <c r="I27" s="364"/>
      <c r="J27" s="364"/>
      <c r="K27" s="341">
        <f t="shared" si="0"/>
        <v>13</v>
      </c>
      <c r="L27" s="341">
        <f>Прокоп!L34</f>
        <v>13</v>
      </c>
      <c r="M27" s="341">
        <f>Прокоп!M34</f>
        <v>0</v>
      </c>
      <c r="N27" s="341">
        <f>Прокоп!N34</f>
        <v>0</v>
      </c>
      <c r="O27" s="341">
        <f t="shared" si="1"/>
        <v>372</v>
      </c>
      <c r="P27" s="341">
        <f>Прокоп!P34</f>
        <v>55</v>
      </c>
      <c r="Q27" s="341">
        <f>Прокоп!Q34</f>
        <v>317</v>
      </c>
      <c r="R27" s="341">
        <f>Прокоп!R34</f>
        <v>0</v>
      </c>
    </row>
    <row r="28" spans="1:18" s="136" customFormat="1" ht="13.5" customHeight="1" hidden="1" thickBot="1">
      <c r="A28" s="523"/>
      <c r="B28" s="527"/>
      <c r="C28" s="523"/>
      <c r="D28" s="525"/>
      <c r="E28" s="387" t="s">
        <v>379</v>
      </c>
      <c r="F28" s="389"/>
      <c r="G28" s="364"/>
      <c r="H28" s="364"/>
      <c r="I28" s="364"/>
      <c r="J28" s="364"/>
      <c r="K28" s="341"/>
      <c r="L28" s="341"/>
      <c r="M28" s="341"/>
      <c r="N28" s="341"/>
      <c r="O28" s="341"/>
      <c r="P28" s="341"/>
      <c r="Q28" s="341"/>
      <c r="R28" s="341"/>
    </row>
    <row r="29" spans="1:18" s="136" customFormat="1" ht="13.5" customHeight="1" hidden="1" thickBot="1">
      <c r="A29" s="359"/>
      <c r="B29" s="390"/>
      <c r="C29" s="359"/>
      <c r="D29" s="349"/>
      <c r="E29" s="387"/>
      <c r="F29" s="391"/>
      <c r="G29" s="364"/>
      <c r="H29" s="364"/>
      <c r="I29" s="364"/>
      <c r="J29" s="364"/>
      <c r="K29" s="341"/>
      <c r="L29" s="341"/>
      <c r="M29" s="341"/>
      <c r="N29" s="341"/>
      <c r="O29" s="341"/>
      <c r="P29" s="341"/>
      <c r="Q29" s="341"/>
      <c r="R29" s="341"/>
    </row>
    <row r="30" spans="1:18" s="136" customFormat="1" ht="18" customHeight="1">
      <c r="A30" s="392">
        <v>11</v>
      </c>
      <c r="B30" s="537" t="s">
        <v>123</v>
      </c>
      <c r="C30" s="393">
        <v>11</v>
      </c>
      <c r="D30" s="353">
        <f>G30+H30+I30</f>
        <v>50.255</v>
      </c>
      <c r="E30" s="535" t="s">
        <v>228</v>
      </c>
      <c r="F30" s="380">
        <f>Промышл!G26</f>
        <v>50.255</v>
      </c>
      <c r="G30" s="347">
        <f>Промышл!H21</f>
        <v>5.45</v>
      </c>
      <c r="H30" s="347">
        <f>Промышл!I21</f>
        <v>44.805</v>
      </c>
      <c r="I30" s="356">
        <f>Промышл!J21</f>
        <v>0</v>
      </c>
      <c r="J30" s="356"/>
      <c r="K30" s="340">
        <f>Промышл!K21</f>
        <v>1</v>
      </c>
      <c r="L30" s="340">
        <f>Промышл!L21</f>
        <v>0</v>
      </c>
      <c r="M30" s="340">
        <f>Промышл!M21</f>
        <v>1</v>
      </c>
      <c r="N30" s="340">
        <f>Промышл!N21</f>
        <v>0</v>
      </c>
      <c r="O30" s="340">
        <f>Промышл!O21</f>
        <v>50</v>
      </c>
      <c r="P30" s="340">
        <f>Промышл!P21</f>
        <v>25</v>
      </c>
      <c r="Q30" s="340">
        <f>Промышл!Q21</f>
        <v>25</v>
      </c>
      <c r="R30" s="340">
        <f>Промышл!R21</f>
        <v>0</v>
      </c>
    </row>
    <row r="31" spans="1:18" s="136" customFormat="1" ht="13.5" customHeight="1" thickBot="1">
      <c r="A31" s="394"/>
      <c r="B31" s="538"/>
      <c r="C31" s="395"/>
      <c r="D31" s="360"/>
      <c r="E31" s="539"/>
      <c r="F31" s="396"/>
      <c r="G31" s="363"/>
      <c r="H31" s="363"/>
      <c r="I31" s="365"/>
      <c r="J31" s="365"/>
      <c r="K31" s="358">
        <f>Промышл!K22</f>
        <v>8</v>
      </c>
      <c r="L31" s="358">
        <f>Промышл!L22</f>
        <v>0</v>
      </c>
      <c r="M31" s="358">
        <f>Промышл!M22</f>
        <v>8</v>
      </c>
      <c r="N31" s="358">
        <f>Промышл!N22</f>
        <v>0</v>
      </c>
      <c r="O31" s="358">
        <f>Промышл!O22</f>
        <v>643</v>
      </c>
      <c r="P31" s="358">
        <f>Промышл!P22</f>
        <v>300</v>
      </c>
      <c r="Q31" s="358">
        <f>Промышл!Q22</f>
        <v>343</v>
      </c>
      <c r="R31" s="358">
        <f>Промышл!R22</f>
        <v>0</v>
      </c>
    </row>
    <row r="32" spans="1:19" s="136" customFormat="1" ht="15">
      <c r="A32" s="341">
        <v>12</v>
      </c>
      <c r="B32" s="527" t="s">
        <v>176</v>
      </c>
      <c r="C32" s="397" t="s">
        <v>213</v>
      </c>
      <c r="D32" s="383">
        <f>G32+H32+I32</f>
        <v>223.01099999999997</v>
      </c>
      <c r="E32" s="398" t="s">
        <v>229</v>
      </c>
      <c r="F32" s="399">
        <f>Таштаг!G58</f>
        <v>210.923</v>
      </c>
      <c r="G32" s="352">
        <f>Таштаг!H53</f>
        <v>18.085</v>
      </c>
      <c r="H32" s="352">
        <f>Таштаг!I53</f>
        <v>204.92599999999996</v>
      </c>
      <c r="I32" s="364">
        <f>Таштаг!J53</f>
        <v>0</v>
      </c>
      <c r="J32" s="364"/>
      <c r="K32" s="341">
        <f t="shared" si="0"/>
        <v>30</v>
      </c>
      <c r="L32" s="341">
        <f>Таштаг!L53</f>
        <v>5</v>
      </c>
      <c r="M32" s="371">
        <f>Таштаг!M53</f>
        <v>22</v>
      </c>
      <c r="N32" s="341">
        <f>Таштаг!N53</f>
        <v>3</v>
      </c>
      <c r="O32" s="371">
        <f t="shared" si="1"/>
        <v>209</v>
      </c>
      <c r="P32" s="341">
        <f>Таштаг!P53</f>
        <v>104</v>
      </c>
      <c r="Q32" s="371">
        <f>Таштаг!Q53</f>
        <v>100</v>
      </c>
      <c r="R32" s="341">
        <f>Таштаг!R53</f>
        <v>5</v>
      </c>
      <c r="S32" s="288"/>
    </row>
    <row r="33" spans="1:18" s="136" customFormat="1" ht="13.5" customHeight="1" thickBot="1">
      <c r="A33" s="358"/>
      <c r="B33" s="530"/>
      <c r="C33" s="400" t="s">
        <v>214</v>
      </c>
      <c r="D33" s="360"/>
      <c r="E33" s="361" t="s">
        <v>172</v>
      </c>
      <c r="F33" s="362">
        <f>Таштаг!G59</f>
        <v>12.088</v>
      </c>
      <c r="G33" s="363"/>
      <c r="H33" s="363"/>
      <c r="I33" s="365"/>
      <c r="J33" s="365"/>
      <c r="K33" s="358">
        <f t="shared" si="0"/>
        <v>793.23</v>
      </c>
      <c r="L33" s="358">
        <f>Таштаг!L54</f>
        <v>128.5</v>
      </c>
      <c r="M33" s="371">
        <f>Таштаг!M54</f>
        <v>620.91</v>
      </c>
      <c r="N33" s="358">
        <f>Таштаг!N54</f>
        <v>43.82</v>
      </c>
      <c r="O33" s="371">
        <f t="shared" si="1"/>
        <v>2082</v>
      </c>
      <c r="P33" s="358">
        <f>Таштаг!P54</f>
        <v>1033</v>
      </c>
      <c r="Q33" s="371">
        <f>Таштаг!Q54</f>
        <v>984</v>
      </c>
      <c r="R33" s="358">
        <f>Таштаг!R54</f>
        <v>65</v>
      </c>
    </row>
    <row r="34" spans="1:18" s="136" customFormat="1" ht="15">
      <c r="A34" s="340">
        <v>13</v>
      </c>
      <c r="B34" s="340" t="s">
        <v>47</v>
      </c>
      <c r="C34" s="337">
        <v>14</v>
      </c>
      <c r="D34" s="353">
        <f>G34+H34+I34</f>
        <v>128.987</v>
      </c>
      <c r="E34" s="401" t="s">
        <v>369</v>
      </c>
      <c r="F34" s="380">
        <f>Тисуль!G27</f>
        <v>128.987</v>
      </c>
      <c r="G34" s="347">
        <f>Тисуль!H22</f>
        <v>0</v>
      </c>
      <c r="H34" s="347">
        <f>Тисуль!I22</f>
        <v>128.987</v>
      </c>
      <c r="I34" s="356">
        <f>Тисуль!J22</f>
        <v>0</v>
      </c>
      <c r="J34" s="356"/>
      <c r="K34" s="340">
        <f t="shared" si="0"/>
        <v>11</v>
      </c>
      <c r="L34" s="357">
        <f>Тисуль!L22</f>
        <v>0</v>
      </c>
      <c r="M34" s="340">
        <f>Тисуль!M22</f>
        <v>6</v>
      </c>
      <c r="N34" s="357">
        <f>Тисуль!N22</f>
        <v>5</v>
      </c>
      <c r="O34" s="340">
        <f t="shared" si="1"/>
        <v>152</v>
      </c>
      <c r="P34" s="357">
        <f>Тисуль!P22</f>
        <v>105</v>
      </c>
      <c r="Q34" s="340">
        <f>Тисуль!Q22</f>
        <v>47</v>
      </c>
      <c r="R34" s="340">
        <f>Тисуль!R22</f>
        <v>0</v>
      </c>
    </row>
    <row r="35" spans="1:18" s="136" customFormat="1" ht="15.75" thickBot="1">
      <c r="A35" s="358"/>
      <c r="B35" s="358"/>
      <c r="C35" s="359"/>
      <c r="D35" s="360"/>
      <c r="E35" s="402"/>
      <c r="F35" s="362"/>
      <c r="G35" s="363"/>
      <c r="H35" s="363"/>
      <c r="I35" s="365"/>
      <c r="J35" s="365"/>
      <c r="K35" s="358">
        <f t="shared" si="0"/>
        <v>363.84</v>
      </c>
      <c r="L35" s="366">
        <f>Тисуль!L23</f>
        <v>0</v>
      </c>
      <c r="M35" s="358">
        <f>Тисуль!M23</f>
        <v>242.64</v>
      </c>
      <c r="N35" s="366">
        <f>Тисуль!N23</f>
        <v>121.19999999999999</v>
      </c>
      <c r="O35" s="358">
        <f t="shared" si="1"/>
        <v>1569</v>
      </c>
      <c r="P35" s="366">
        <f>Тисуль!P23</f>
        <v>1129</v>
      </c>
      <c r="Q35" s="358">
        <f>Тисуль!Q23</f>
        <v>440</v>
      </c>
      <c r="R35" s="358">
        <f>Тисуль!R23</f>
        <v>0</v>
      </c>
    </row>
    <row r="36" spans="1:18" s="136" customFormat="1" ht="45.75" thickBot="1">
      <c r="A36" s="340">
        <v>14</v>
      </c>
      <c r="B36" s="340" t="s">
        <v>48</v>
      </c>
      <c r="C36" s="337">
        <v>15</v>
      </c>
      <c r="D36" s="343">
        <f>G36+H36+I36</f>
        <v>17.379</v>
      </c>
      <c r="E36" s="403" t="s">
        <v>386</v>
      </c>
      <c r="F36" s="345">
        <f>Топки!G18</f>
        <v>17.379</v>
      </c>
      <c r="G36" s="346">
        <f>Топки!H13</f>
        <v>3.187</v>
      </c>
      <c r="H36" s="347">
        <f>Топки!I13</f>
        <v>14.192</v>
      </c>
      <c r="I36" s="347">
        <f>Топки!J13</f>
        <v>0</v>
      </c>
      <c r="J36" s="347"/>
      <c r="K36" s="340">
        <f t="shared" si="0"/>
        <v>0</v>
      </c>
      <c r="L36" s="340">
        <f>Топки!L13</f>
        <v>0</v>
      </c>
      <c r="M36" s="340">
        <f>Топки!M13</f>
        <v>0</v>
      </c>
      <c r="N36" s="340">
        <f>Топки!N13</f>
        <v>0</v>
      </c>
      <c r="O36" s="340">
        <f t="shared" si="1"/>
        <v>14</v>
      </c>
      <c r="P36" s="340">
        <f>Топки!P13</f>
        <v>14</v>
      </c>
      <c r="Q36" s="340">
        <f>Топки!Q13</f>
        <v>0</v>
      </c>
      <c r="R36" s="340">
        <f>Топки!R13</f>
        <v>0</v>
      </c>
    </row>
    <row r="37" spans="1:18" s="136" customFormat="1" ht="12.75" customHeight="1" hidden="1" thickBot="1">
      <c r="A37" s="358"/>
      <c r="B37" s="358"/>
      <c r="C37" s="359"/>
      <c r="D37" s="373"/>
      <c r="E37" s="374" t="s">
        <v>567</v>
      </c>
      <c r="F37" s="375"/>
      <c r="G37" s="376"/>
      <c r="H37" s="363"/>
      <c r="I37" s="363"/>
      <c r="J37" s="363"/>
      <c r="K37" s="358">
        <f t="shared" si="0"/>
        <v>0</v>
      </c>
      <c r="L37" s="358">
        <f>Топки!L14</f>
        <v>0</v>
      </c>
      <c r="M37" s="358">
        <f>Топки!M14</f>
        <v>0</v>
      </c>
      <c r="N37" s="358">
        <f>Топки!N14</f>
        <v>0</v>
      </c>
      <c r="O37" s="358">
        <f t="shared" si="1"/>
        <v>180</v>
      </c>
      <c r="P37" s="358">
        <f>Топки!P14</f>
        <v>180</v>
      </c>
      <c r="Q37" s="358">
        <f>Топки!Q14</f>
        <v>0</v>
      </c>
      <c r="R37" s="358">
        <f>Топки!R14</f>
        <v>0</v>
      </c>
    </row>
    <row r="38" spans="1:18" s="136" customFormat="1" ht="15.75" thickBot="1">
      <c r="A38" s="340">
        <v>15</v>
      </c>
      <c r="B38" s="340" t="s">
        <v>49</v>
      </c>
      <c r="C38" s="337">
        <v>16</v>
      </c>
      <c r="D38" s="343">
        <f>G38+H38+I38</f>
        <v>43.088</v>
      </c>
      <c r="E38" s="404" t="s">
        <v>221</v>
      </c>
      <c r="F38" s="345">
        <f>Тяжин!G23</f>
        <v>37.749</v>
      </c>
      <c r="G38" s="346">
        <f>Тяжин!H17</f>
        <v>0</v>
      </c>
      <c r="H38" s="347">
        <f>Тяжин!I17</f>
        <v>37.749</v>
      </c>
      <c r="I38" s="347">
        <f>Тяжин!J17</f>
        <v>5.339</v>
      </c>
      <c r="J38" s="347"/>
      <c r="K38" s="340">
        <f t="shared" si="0"/>
        <v>0</v>
      </c>
      <c r="L38" s="340">
        <f>Тяжин!L17</f>
        <v>0</v>
      </c>
      <c r="M38" s="340">
        <f>Тяжин!M17</f>
        <v>0</v>
      </c>
      <c r="N38" s="340">
        <f>Тяжин!N17</f>
        <v>0</v>
      </c>
      <c r="O38" s="340">
        <f t="shared" si="1"/>
        <v>31</v>
      </c>
      <c r="P38" s="340">
        <f>Тяжин!P17</f>
        <v>20</v>
      </c>
      <c r="Q38" s="340">
        <f>Тяжин!Q17</f>
        <v>11</v>
      </c>
      <c r="R38" s="340">
        <f>Тяжин!R17</f>
        <v>0</v>
      </c>
    </row>
    <row r="39" spans="1:18" s="136" customFormat="1" ht="30.75" thickBot="1">
      <c r="A39" s="358"/>
      <c r="B39" s="358"/>
      <c r="C39" s="359"/>
      <c r="D39" s="373"/>
      <c r="E39" s="344" t="s">
        <v>594</v>
      </c>
      <c r="F39" s="375">
        <f>Тяжин!G24</f>
        <v>5.339</v>
      </c>
      <c r="G39" s="376"/>
      <c r="H39" s="363"/>
      <c r="I39" s="363"/>
      <c r="J39" s="363"/>
      <c r="K39" s="358">
        <f t="shared" si="0"/>
        <v>0</v>
      </c>
      <c r="L39" s="358">
        <f>Тяжин!L18</f>
        <v>0</v>
      </c>
      <c r="M39" s="358">
        <f>Тяжин!M18</f>
        <v>0</v>
      </c>
      <c r="N39" s="358">
        <f>Тяжин!N18</f>
        <v>0</v>
      </c>
      <c r="O39" s="358">
        <f t="shared" si="1"/>
        <v>350</v>
      </c>
      <c r="P39" s="358">
        <f>Тяжин!P18</f>
        <v>228</v>
      </c>
      <c r="Q39" s="358">
        <f>Тяжин!Q18</f>
        <v>122</v>
      </c>
      <c r="R39" s="358">
        <f>Тяжин!R18</f>
        <v>0</v>
      </c>
    </row>
    <row r="40" spans="1:18" s="136" customFormat="1" ht="15">
      <c r="A40" s="340">
        <v>16</v>
      </c>
      <c r="B40" s="340" t="s">
        <v>50</v>
      </c>
      <c r="C40" s="337">
        <v>17</v>
      </c>
      <c r="D40" s="343">
        <f>G40+H40+I40</f>
        <v>67.095</v>
      </c>
      <c r="E40" s="404" t="s">
        <v>222</v>
      </c>
      <c r="F40" s="345">
        <f>Чебула!G26</f>
        <v>30.405</v>
      </c>
      <c r="G40" s="346">
        <f>Чебула!H19</f>
        <v>5.38</v>
      </c>
      <c r="H40" s="347">
        <f>Чебула!I19</f>
        <v>61.715</v>
      </c>
      <c r="I40" s="356">
        <f>Чебула!J19</f>
        <v>0</v>
      </c>
      <c r="J40" s="356"/>
      <c r="K40" s="340">
        <f t="shared" si="0"/>
        <v>6</v>
      </c>
      <c r="L40" s="340">
        <f>Чебула!L19</f>
        <v>0</v>
      </c>
      <c r="M40" s="357">
        <f>Чебула!M19</f>
        <v>6</v>
      </c>
      <c r="N40" s="340">
        <f>Чебула!N19</f>
        <v>0</v>
      </c>
      <c r="O40" s="357">
        <f t="shared" si="1"/>
        <v>67</v>
      </c>
      <c r="P40" s="340">
        <f>Чебула!P19</f>
        <v>14</v>
      </c>
      <c r="Q40" s="357">
        <f>Чебула!Q19</f>
        <v>53</v>
      </c>
      <c r="R40" s="340">
        <f>Чебула!R19</f>
        <v>0</v>
      </c>
    </row>
    <row r="41" spans="1:18" s="136" customFormat="1" ht="15.75" thickBot="1">
      <c r="A41" s="358"/>
      <c r="B41" s="358"/>
      <c r="C41" s="359"/>
      <c r="D41" s="373"/>
      <c r="E41" s="374" t="s">
        <v>547</v>
      </c>
      <c r="F41" s="375">
        <f>Чебула!G27</f>
        <v>36.69</v>
      </c>
      <c r="G41" s="376"/>
      <c r="H41" s="363"/>
      <c r="I41" s="365"/>
      <c r="J41" s="365"/>
      <c r="K41" s="358">
        <f t="shared" si="0"/>
        <v>117.03</v>
      </c>
      <c r="L41" s="358">
        <f>Чебула!L20</f>
        <v>0</v>
      </c>
      <c r="M41" s="366">
        <f>Чебула!M20</f>
        <v>117.03</v>
      </c>
      <c r="N41" s="358">
        <f>Чебула!N20</f>
        <v>0</v>
      </c>
      <c r="O41" s="366">
        <f t="shared" si="1"/>
        <v>578</v>
      </c>
      <c r="P41" s="358">
        <f>Чебула!P20</f>
        <v>127</v>
      </c>
      <c r="Q41" s="366">
        <f>Чебула!Q20</f>
        <v>451</v>
      </c>
      <c r="R41" s="358">
        <f>Чебула!R20</f>
        <v>0</v>
      </c>
    </row>
    <row r="42" spans="1:19" s="136" customFormat="1" ht="29.25" customHeight="1">
      <c r="A42" s="392">
        <v>17</v>
      </c>
      <c r="B42" s="392" t="s">
        <v>51</v>
      </c>
      <c r="C42" s="342">
        <v>18</v>
      </c>
      <c r="D42" s="343">
        <f>G42+H42+I42+J42</f>
        <v>35.302</v>
      </c>
      <c r="E42" s="403" t="s">
        <v>257</v>
      </c>
      <c r="F42" s="350">
        <f>Юрга!G29</f>
        <v>35.302</v>
      </c>
      <c r="G42" s="368">
        <f>Юрга!H23</f>
        <v>4.534</v>
      </c>
      <c r="H42" s="356">
        <f>Юрга!I23</f>
        <v>30.768</v>
      </c>
      <c r="I42" s="347"/>
      <c r="J42" s="347">
        <f>Юрга!J23</f>
        <v>0</v>
      </c>
      <c r="K42" s="340">
        <f t="shared" si="0"/>
        <v>3</v>
      </c>
      <c r="L42" s="340">
        <f>Юрга!L23</f>
        <v>3</v>
      </c>
      <c r="M42" s="340">
        <f>Юрга!M23</f>
        <v>0</v>
      </c>
      <c r="N42" s="340">
        <f>Юрга!N23</f>
        <v>0</v>
      </c>
      <c r="O42" s="340">
        <f t="shared" si="1"/>
        <v>20</v>
      </c>
      <c r="P42" s="340">
        <f>Юрга!P23</f>
        <v>13</v>
      </c>
      <c r="Q42" s="340">
        <f>Юрга!Q23</f>
        <v>7</v>
      </c>
      <c r="R42" s="340">
        <f>Юрга!R23</f>
        <v>0</v>
      </c>
      <c r="S42" s="288"/>
    </row>
    <row r="43" spans="1:18" s="136" customFormat="1" ht="20.25" customHeight="1" thickBot="1">
      <c r="A43" s="405"/>
      <c r="B43" s="405"/>
      <c r="C43" s="348"/>
      <c r="D43" s="349"/>
      <c r="E43" s="374"/>
      <c r="F43" s="375"/>
      <c r="G43" s="370"/>
      <c r="H43" s="364"/>
      <c r="I43" s="352"/>
      <c r="J43" s="352"/>
      <c r="K43" s="341">
        <f t="shared" si="0"/>
        <v>63.6</v>
      </c>
      <c r="L43" s="341">
        <f>Юрга!L24</f>
        <v>63.6</v>
      </c>
      <c r="M43" s="341">
        <f>Юрга!M24</f>
        <v>0</v>
      </c>
      <c r="N43" s="341">
        <f>Юрга!N24</f>
        <v>0</v>
      </c>
      <c r="O43" s="341">
        <f t="shared" si="1"/>
        <v>212</v>
      </c>
      <c r="P43" s="341">
        <f>Юрга!P24</f>
        <v>153</v>
      </c>
      <c r="Q43" s="341">
        <f>Юрга!Q24</f>
        <v>59</v>
      </c>
      <c r="R43" s="341">
        <f>Юрга!R24</f>
        <v>0</v>
      </c>
    </row>
    <row r="44" spans="1:18" s="136" customFormat="1" ht="30" customHeight="1">
      <c r="A44" s="340">
        <v>18</v>
      </c>
      <c r="B44" s="340" t="s">
        <v>52</v>
      </c>
      <c r="C44" s="337">
        <v>19</v>
      </c>
      <c r="D44" s="343">
        <f>G44+H44+I44</f>
        <v>18.85</v>
      </c>
      <c r="E44" s="535" t="s">
        <v>597</v>
      </c>
      <c r="F44" s="406">
        <f>Яя!G22</f>
        <v>18.85</v>
      </c>
      <c r="G44" s="346">
        <f>Яя!H15</f>
        <v>5.56</v>
      </c>
      <c r="H44" s="347">
        <f>Яя!I15</f>
        <v>13.290000000000001</v>
      </c>
      <c r="I44" s="356">
        <f>Яя!J15</f>
        <v>0</v>
      </c>
      <c r="J44" s="356"/>
      <c r="K44" s="340">
        <f t="shared" si="0"/>
        <v>0</v>
      </c>
      <c r="L44" s="340">
        <f>Яя!L15</f>
        <v>0</v>
      </c>
      <c r="M44" s="357">
        <f>Яя!M15</f>
        <v>0</v>
      </c>
      <c r="N44" s="340">
        <f>Яя!N15</f>
        <v>0</v>
      </c>
      <c r="O44" s="357">
        <f t="shared" si="1"/>
        <v>9</v>
      </c>
      <c r="P44" s="340">
        <f>Яя!P15</f>
        <v>8</v>
      </c>
      <c r="Q44" s="357">
        <f>Яя!Q15</f>
        <v>1</v>
      </c>
      <c r="R44" s="340">
        <f>Яя!R15</f>
        <v>0</v>
      </c>
    </row>
    <row r="45" spans="1:18" s="136" customFormat="1" ht="13.5" customHeight="1" thickBot="1">
      <c r="A45" s="358"/>
      <c r="B45" s="358"/>
      <c r="C45" s="359"/>
      <c r="D45" s="373"/>
      <c r="E45" s="536"/>
      <c r="F45" s="407"/>
      <c r="G45" s="376"/>
      <c r="H45" s="363"/>
      <c r="I45" s="365"/>
      <c r="J45" s="365"/>
      <c r="K45" s="358">
        <f t="shared" si="0"/>
        <v>0</v>
      </c>
      <c r="L45" s="358">
        <f>Яя!L16</f>
        <v>0</v>
      </c>
      <c r="M45" s="366">
        <f>Яя!M16</f>
        <v>0</v>
      </c>
      <c r="N45" s="358">
        <f>Яя!N16</f>
        <v>0</v>
      </c>
      <c r="O45" s="366">
        <f t="shared" si="1"/>
        <v>126</v>
      </c>
      <c r="P45" s="358">
        <f>Яя!P16</f>
        <v>106</v>
      </c>
      <c r="Q45" s="366">
        <f>Яя!Q16</f>
        <v>20</v>
      </c>
      <c r="R45" s="358">
        <f>Яя!R16</f>
        <v>0</v>
      </c>
    </row>
    <row r="46" spans="1:18" s="136" customFormat="1" ht="15">
      <c r="A46" s="341">
        <v>19</v>
      </c>
      <c r="B46" s="341" t="s">
        <v>53</v>
      </c>
      <c r="C46" s="339">
        <v>20</v>
      </c>
      <c r="D46" s="383">
        <f>G46+H46+N59</f>
        <v>39.714000000000006</v>
      </c>
      <c r="E46" s="408" t="s">
        <v>217</v>
      </c>
      <c r="F46" s="399">
        <f>Яшкино!G43</f>
        <v>39.714000000000006</v>
      </c>
      <c r="G46" s="351">
        <f>Яшкино!H38</f>
        <v>10.942</v>
      </c>
      <c r="H46" s="352">
        <f>Яшкино!I38</f>
        <v>28.772000000000006</v>
      </c>
      <c r="I46" s="364">
        <f>Яшкино!J38</f>
        <v>0</v>
      </c>
      <c r="J46" s="364"/>
      <c r="K46" s="341">
        <f t="shared" si="0"/>
        <v>1</v>
      </c>
      <c r="L46" s="371">
        <f>Яшкино!L38</f>
        <v>1</v>
      </c>
      <c r="M46" s="341">
        <f>Яшкино!M38</f>
        <v>0</v>
      </c>
      <c r="N46" s="371">
        <f>Яшкино!N38</f>
        <v>0</v>
      </c>
      <c r="O46" s="341">
        <f t="shared" si="1"/>
        <v>45</v>
      </c>
      <c r="P46" s="371">
        <f>Яшкино!P38</f>
        <v>23</v>
      </c>
      <c r="Q46" s="341">
        <f>Яшкино!Q38</f>
        <v>22</v>
      </c>
      <c r="R46" s="341">
        <f>Яшкино!R38</f>
        <v>0</v>
      </c>
    </row>
    <row r="47" spans="1:20" s="136" customFormat="1" ht="15.75" thickBot="1">
      <c r="A47" s="358"/>
      <c r="B47" s="358"/>
      <c r="C47" s="359"/>
      <c r="D47" s="360"/>
      <c r="E47" s="394"/>
      <c r="F47" s="363"/>
      <c r="G47" s="409"/>
      <c r="H47" s="358"/>
      <c r="I47" s="394"/>
      <c r="J47" s="405"/>
      <c r="K47" s="341">
        <f t="shared" si="0"/>
        <v>36.47</v>
      </c>
      <c r="L47" s="371">
        <f>Яшкино!L39</f>
        <v>36.47</v>
      </c>
      <c r="M47" s="341">
        <f>Яшкино!M39</f>
        <v>0</v>
      </c>
      <c r="N47" s="371">
        <f>Яшкино!N39</f>
        <v>0</v>
      </c>
      <c r="O47" s="341">
        <f t="shared" si="1"/>
        <v>577</v>
      </c>
      <c r="P47" s="371">
        <f>Яшкино!P39</f>
        <v>278</v>
      </c>
      <c r="Q47" s="341">
        <f>Яшкино!Q39</f>
        <v>299</v>
      </c>
      <c r="R47" s="341">
        <f>Яшкино!R39</f>
        <v>0</v>
      </c>
      <c r="T47" s="288"/>
    </row>
    <row r="48" spans="1:20" s="136" customFormat="1" ht="15">
      <c r="A48" s="340"/>
      <c r="B48" s="340" t="s">
        <v>54</v>
      </c>
      <c r="C48" s="340"/>
      <c r="D48" s="353">
        <f>SUM(D5:D47)</f>
        <v>1135.5649999999996</v>
      </c>
      <c r="E48" s="410"/>
      <c r="F48" s="383">
        <f>SUM(F5:F47)</f>
        <v>1135.5649999999998</v>
      </c>
      <c r="G48" s="347">
        <f>SUM(G5:G47)</f>
        <v>174.794</v>
      </c>
      <c r="H48" s="347">
        <f>SUM(H5:H47)</f>
        <v>936.9110000000001</v>
      </c>
      <c r="I48" s="356">
        <f>SUM(I5:I47)</f>
        <v>23.86</v>
      </c>
      <c r="J48" s="356">
        <f>SUM(J5:J47)</f>
        <v>0</v>
      </c>
      <c r="K48" s="340">
        <f aca="true" t="shared" si="2" ref="K48:R48">K46+K44+K42+K40+K38+K36+K34+K32+K30+K26+K24+K22+K20+K16+K14+K11+K9+K7+K5</f>
        <v>92</v>
      </c>
      <c r="L48" s="340">
        <f t="shared" si="2"/>
        <v>25</v>
      </c>
      <c r="M48" s="340">
        <f t="shared" si="2"/>
        <v>56</v>
      </c>
      <c r="N48" s="340">
        <f t="shared" si="2"/>
        <v>11</v>
      </c>
      <c r="O48" s="340">
        <f t="shared" si="2"/>
        <v>973</v>
      </c>
      <c r="P48" s="340">
        <f t="shared" si="2"/>
        <v>488</v>
      </c>
      <c r="Q48" s="340">
        <f t="shared" si="2"/>
        <v>479</v>
      </c>
      <c r="R48" s="340">
        <f t="shared" si="2"/>
        <v>6</v>
      </c>
      <c r="T48" s="288"/>
    </row>
    <row r="49" spans="1:18" s="136" customFormat="1" ht="15.75" thickBot="1">
      <c r="A49" s="358"/>
      <c r="B49" s="358"/>
      <c r="C49" s="358"/>
      <c r="D49" s="359"/>
      <c r="E49" s="382"/>
      <c r="F49" s="358"/>
      <c r="G49" s="358"/>
      <c r="H49" s="358"/>
      <c r="I49" s="394"/>
      <c r="J49" s="394"/>
      <c r="K49" s="358">
        <f aca="true" t="shared" si="3" ref="K49:R49">K47+K45+K43+K41+K39+K37+K35+K33+K31+K27+K25+K23+K21+K19+K15+K13+K10+K8+K6</f>
        <v>2629.7599999999993</v>
      </c>
      <c r="L49" s="358">
        <f t="shared" si="3"/>
        <v>972.21</v>
      </c>
      <c r="M49" s="422">
        <f t="shared" si="3"/>
        <v>1452.57</v>
      </c>
      <c r="N49" s="422">
        <f t="shared" si="3"/>
        <v>204.98</v>
      </c>
      <c r="O49" s="358">
        <f t="shared" si="3"/>
        <v>10645</v>
      </c>
      <c r="P49" s="358">
        <f t="shared" si="3"/>
        <v>5561</v>
      </c>
      <c r="Q49" s="358">
        <f t="shared" si="3"/>
        <v>5014</v>
      </c>
      <c r="R49" s="358">
        <f t="shared" si="3"/>
        <v>70</v>
      </c>
    </row>
    <row r="50" spans="1:18" s="136" customFormat="1" ht="15">
      <c r="A50" s="137"/>
      <c r="B50" s="137"/>
      <c r="C50" s="137"/>
      <c r="D50" s="137"/>
      <c r="E50" s="137"/>
      <c r="F50" s="206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</row>
    <row r="51" spans="1:18" s="15" customFormat="1" ht="12.75">
      <c r="A51" s="100"/>
      <c r="B51" s="100"/>
      <c r="C51" s="100"/>
      <c r="D51" s="100"/>
      <c r="E51" s="100"/>
      <c r="F51" s="45" t="s">
        <v>2</v>
      </c>
      <c r="G51" s="45" t="s">
        <v>35</v>
      </c>
      <c r="H51" s="45" t="s">
        <v>76</v>
      </c>
      <c r="I51" s="45" t="s">
        <v>7</v>
      </c>
      <c r="J51" s="52"/>
      <c r="K51" s="100"/>
      <c r="L51" s="100"/>
      <c r="M51" s="100"/>
      <c r="N51" s="100"/>
      <c r="O51" s="100"/>
      <c r="P51" s="100"/>
      <c r="Q51" s="100"/>
      <c r="R51" s="100"/>
    </row>
    <row r="52" spans="1:18" s="57" customFormat="1" ht="12.75">
      <c r="A52" s="106"/>
      <c r="B52" s="534" t="s">
        <v>174</v>
      </c>
      <c r="C52" s="211"/>
      <c r="D52" s="45" t="s">
        <v>171</v>
      </c>
      <c r="E52" s="45"/>
      <c r="F52" s="218">
        <f>G52+H52+I52</f>
        <v>29.058</v>
      </c>
      <c r="G52" s="219">
        <f>Гурьевск!H17+Кемеров!H43+'Л-Кузн'!H21+Новок!H31+Чебула!H21+Яя!H17</f>
        <v>29.058</v>
      </c>
      <c r="H52" s="219">
        <f>Гурьевск!I17+Кемеров!I43+'Л-Кузн'!I21+Новок!I31+Чебула!I21+Яя!I17</f>
        <v>0</v>
      </c>
      <c r="I52" s="219">
        <f>Гурьевск!J17+Кемеров!J43+'Л-Кузн'!J21+Новок!J31+Чебула!J21+Яя!J17</f>
        <v>0</v>
      </c>
      <c r="J52" s="315"/>
      <c r="K52" s="246"/>
      <c r="L52" s="215"/>
      <c r="M52" s="106"/>
      <c r="N52" s="106"/>
      <c r="O52" s="106"/>
      <c r="P52" s="106"/>
      <c r="Q52" s="106"/>
      <c r="R52" s="106"/>
    </row>
    <row r="53" spans="1:18" s="57" customFormat="1" ht="12.75">
      <c r="A53" s="106"/>
      <c r="B53" s="534"/>
      <c r="C53" s="211"/>
      <c r="D53" s="45" t="s">
        <v>161</v>
      </c>
      <c r="E53" s="45"/>
      <c r="F53" s="218">
        <f>G53+H53+I53</f>
        <v>238.38400000000001</v>
      </c>
      <c r="G53" s="219">
        <f>Белово!H29+Гурьевск!H18+Кемеров!H44+'Л-Кузн'!H22+Мариинск!H29+Новок!H32+Прокоп!H35+Промышл!H23+Таштаг!H55+Топки!H15+Тяжин!H19+Чебула!H22+Юрга!H25+Яя!H18+Яшкино!H40</f>
        <v>100.40999999999998</v>
      </c>
      <c r="H53" s="219">
        <f>Белово!I29+Гурьевск!I18+Кемеров!I44+'Л-Кузн'!I22+Мариинск!I29+Новок!I32+Прокоп!I35+Промышл!I23+Таштаг!I55+Топки!I15+Тяжин!I19+Чебула!I22+Юрга!I25+Яя!I18+Яшкино!I40</f>
        <v>137.97400000000002</v>
      </c>
      <c r="I53" s="219">
        <f>Белово!J29+Гурьевск!J18+Кемеров!J44+'Л-Кузн'!J22+Мариинск!J29+Новок!J32+Прокоп!J35+Промышл!J23+Таштаг!J55+Топки!J15+Тяжин!J19+Чебула!J22+Юрга!J25+Яя!J18+Яшкино!J40</f>
        <v>0</v>
      </c>
      <c r="J53" s="315"/>
      <c r="K53" s="246"/>
      <c r="L53" s="106"/>
      <c r="M53" s="106"/>
      <c r="N53" s="106"/>
      <c r="O53" s="106"/>
      <c r="P53" s="106"/>
      <c r="Q53" s="106"/>
      <c r="R53" s="106"/>
    </row>
    <row r="54" spans="1:18" s="57" customFormat="1" ht="12.75">
      <c r="A54" s="106"/>
      <c r="B54" s="534"/>
      <c r="C54" s="211"/>
      <c r="D54" s="45" t="s">
        <v>160</v>
      </c>
      <c r="E54" s="45"/>
      <c r="F54" s="218">
        <f>G54+H54+I54</f>
        <v>868.123</v>
      </c>
      <c r="G54" s="219">
        <f>Белово!H30+Гурьевск!H19+Ижморка!H21+Кемеров!H45+Крапив!H19+'Л-Кузн'!H23+Мариинск!H30+Межд!H9+Новок!H33+Прокоп!H36+Промышл!H24+Таштаг!H56+Тисуль!H24+Топки!H16+Тяжин!H20+Чебула!H23+Юрга!H26+Яя!H19+Яшкино!H41</f>
        <v>45.32599999999999</v>
      </c>
      <c r="H54" s="219">
        <f>Белово!I30+Гурьевск!I19+Ижморка!I21+Кемеров!I45+Крапив!I19+'Л-Кузн'!I23+Мариинск!I30+Межд!I9+Новок!I33+Прокоп!I36+Промышл!I24+Таштаг!I56+Тисуль!I24+Топки!I16+Тяжин!I20+Чебула!I23+Юрга!I26+Яя!I19+Яшкино!I41</f>
        <v>798.937</v>
      </c>
      <c r="I54" s="219">
        <f>Белово!J30+Гурьевск!J19+Ижморка!J21+Кемеров!J45+Крапив!J19+'Л-Кузн'!J23+Мариинск!J30+Межд!J9+Новок!J33+Прокоп!J36+Промышл!J24+Таштаг!J56+Тисуль!J24+Топки!J16+Тяжин!J20+Чебула!J23+Юрга!J26+Яя!J19+Яшкино!J41</f>
        <v>23.86</v>
      </c>
      <c r="J54" s="315"/>
      <c r="K54" s="246"/>
      <c r="L54" s="106"/>
      <c r="M54" s="106"/>
      <c r="N54" s="106"/>
      <c r="O54" s="106"/>
      <c r="P54" s="106"/>
      <c r="Q54" s="106"/>
      <c r="R54" s="106"/>
    </row>
    <row r="55" spans="1:18" s="57" customFormat="1" ht="13.5">
      <c r="A55" s="106"/>
      <c r="B55" s="304" t="s">
        <v>365</v>
      </c>
      <c r="C55" s="304"/>
      <c r="D55" s="125"/>
      <c r="E55" s="125"/>
      <c r="F55" s="305">
        <f>F52+F53+F54</f>
        <v>1135.565</v>
      </c>
      <c r="G55" s="305">
        <f>G52+G53+G54</f>
        <v>174.79399999999998</v>
      </c>
      <c r="H55" s="305">
        <f>H52+H53+H54</f>
        <v>936.9110000000001</v>
      </c>
      <c r="I55" s="305">
        <f>I52+I53+I54</f>
        <v>23.86</v>
      </c>
      <c r="J55" s="316"/>
      <c r="K55" s="246"/>
      <c r="L55" s="106"/>
      <c r="M55" s="106"/>
      <c r="N55" s="106"/>
      <c r="O55" s="106"/>
      <c r="P55" s="106"/>
      <c r="Q55" s="106"/>
      <c r="R55" s="106"/>
    </row>
    <row r="56" spans="2:11" s="14" customFormat="1" ht="13.5" hidden="1">
      <c r="B56" s="306" t="s">
        <v>364</v>
      </c>
      <c r="C56" s="307"/>
      <c r="D56" s="306"/>
      <c r="E56" s="44"/>
      <c r="F56" s="305"/>
      <c r="G56" s="307"/>
      <c r="H56" s="307"/>
      <c r="I56" s="308"/>
      <c r="J56" s="317"/>
      <c r="K56" s="251"/>
    </row>
    <row r="57" spans="5:11" s="15" customFormat="1" ht="12.75">
      <c r="E57" s="132"/>
      <c r="F57" s="222"/>
      <c r="G57" s="222"/>
      <c r="H57" s="222"/>
      <c r="I57" s="222"/>
      <c r="J57" s="222"/>
      <c r="K57" s="247"/>
    </row>
    <row r="58" s="15" customFormat="1" ht="12.75">
      <c r="F58" s="247"/>
    </row>
    <row r="59" spans="6:8" ht="12.75">
      <c r="F59" s="213"/>
      <c r="H59" s="213"/>
    </row>
    <row r="60" ht="12.75">
      <c r="F60" s="213"/>
    </row>
  </sheetData>
  <sheetProtection/>
  <mergeCells count="23">
    <mergeCell ref="P3:R3"/>
    <mergeCell ref="B52:B54"/>
    <mergeCell ref="E44:E45"/>
    <mergeCell ref="E2:E4"/>
    <mergeCell ref="B30:B31"/>
    <mergeCell ref="E30:E31"/>
    <mergeCell ref="B32:B33"/>
    <mergeCell ref="A26:A28"/>
    <mergeCell ref="B24:B25"/>
    <mergeCell ref="B22:B23"/>
    <mergeCell ref="F2:F4"/>
    <mergeCell ref="G2:J2"/>
    <mergeCell ref="C2:C4"/>
    <mergeCell ref="A1:R1"/>
    <mergeCell ref="D2:D4"/>
    <mergeCell ref="O2:R2"/>
    <mergeCell ref="K2:N2"/>
    <mergeCell ref="L3:N3"/>
    <mergeCell ref="C26:C28"/>
    <mergeCell ref="B2:B4"/>
    <mergeCell ref="D26:D28"/>
    <mergeCell ref="B26:B28"/>
    <mergeCell ref="A2:A4"/>
  </mergeCells>
  <printOptions/>
  <pageMargins left="0.5905511811023623" right="0" top="0.3937007874015748" bottom="0.5905511811023623" header="0" footer="0"/>
  <pageSetup fitToHeight="1" fitToWidth="1" horizontalDpi="300" verticalDpi="30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PageLayoutView="0" workbookViewId="0" topLeftCell="B1">
      <pane xSplit="3" ySplit="4" topLeftCell="E5" activePane="bottomRight" state="frozen"/>
      <selection pane="topLeft" activeCell="B1" sqref="B1"/>
      <selection pane="topRight" activeCell="D1" sqref="D1"/>
      <selection pane="bottomLeft" activeCell="B5" sqref="B5"/>
      <selection pane="bottomRight" activeCell="A1" sqref="A1:R1"/>
    </sheetView>
  </sheetViews>
  <sheetFormatPr defaultColWidth="9.00390625" defaultRowHeight="12.75"/>
  <cols>
    <col min="1" max="1" width="4.25390625" style="0" customWidth="1"/>
    <col min="2" max="2" width="11.625" style="0" customWidth="1"/>
    <col min="3" max="4" width="20.625" style="0" customWidth="1"/>
    <col min="5" max="5" width="13.00390625" style="0" customWidth="1"/>
    <col min="6" max="6" width="8.25390625" style="0" customWidth="1"/>
    <col min="7" max="7" width="7.125" style="0" customWidth="1"/>
    <col min="8" max="8" width="6.625" style="0" customWidth="1"/>
    <col min="9" max="9" width="7.375" style="0" customWidth="1"/>
    <col min="10" max="10" width="6.875" style="0" customWidth="1"/>
    <col min="11" max="11" width="7.875" style="0" customWidth="1"/>
    <col min="12" max="12" width="7.00390625" style="0" customWidth="1"/>
    <col min="13" max="13" width="6.875" style="0" customWidth="1"/>
    <col min="14" max="14" width="6.25390625" style="0" customWidth="1"/>
    <col min="15" max="15" width="7.00390625" style="0" customWidth="1"/>
    <col min="16" max="16" width="6.75390625" style="0" customWidth="1"/>
    <col min="17" max="17" width="7.125" style="0" customWidth="1"/>
    <col min="18" max="18" width="8.125" style="0" customWidth="1"/>
  </cols>
  <sheetData>
    <row r="1" spans="1:18" s="65" customFormat="1" ht="63.75" customHeight="1">
      <c r="A1" s="557" t="s">
        <v>578</v>
      </c>
      <c r="B1" s="557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</row>
    <row r="2" spans="1:18" s="15" customFormat="1" ht="12.75" customHeight="1">
      <c r="A2" s="544" t="s">
        <v>9</v>
      </c>
      <c r="B2" s="546" t="s">
        <v>391</v>
      </c>
      <c r="C2" s="546" t="s">
        <v>163</v>
      </c>
      <c r="D2" s="546" t="s">
        <v>164</v>
      </c>
      <c r="E2" s="546" t="s">
        <v>159</v>
      </c>
      <c r="F2" s="546" t="s">
        <v>165</v>
      </c>
      <c r="G2" s="546" t="s">
        <v>166</v>
      </c>
      <c r="H2" s="554" t="s">
        <v>0</v>
      </c>
      <c r="I2" s="555"/>
      <c r="J2" s="556"/>
      <c r="K2" s="554" t="s">
        <v>1</v>
      </c>
      <c r="L2" s="555"/>
      <c r="M2" s="555"/>
      <c r="N2" s="556"/>
      <c r="O2" s="554" t="s">
        <v>8</v>
      </c>
      <c r="P2" s="555"/>
      <c r="Q2" s="555"/>
      <c r="R2" s="556"/>
    </row>
    <row r="3" spans="1:18" s="15" customFormat="1" ht="12.75">
      <c r="A3" s="547"/>
      <c r="B3" s="560"/>
      <c r="C3" s="547"/>
      <c r="D3" s="547"/>
      <c r="E3" s="547"/>
      <c r="F3" s="547"/>
      <c r="G3" s="547"/>
      <c r="H3" s="546" t="s">
        <v>167</v>
      </c>
      <c r="I3" s="546" t="s">
        <v>168</v>
      </c>
      <c r="J3" s="546" t="s">
        <v>169</v>
      </c>
      <c r="K3" s="546" t="s">
        <v>170</v>
      </c>
      <c r="L3" s="554" t="s">
        <v>0</v>
      </c>
      <c r="M3" s="555"/>
      <c r="N3" s="556"/>
      <c r="O3" s="546" t="s">
        <v>170</v>
      </c>
      <c r="P3" s="554" t="s">
        <v>0</v>
      </c>
      <c r="Q3" s="555"/>
      <c r="R3" s="556"/>
    </row>
    <row r="4" spans="1:18" s="15" customFormat="1" ht="24.75" customHeight="1">
      <c r="A4" s="545"/>
      <c r="B4" s="561"/>
      <c r="C4" s="545"/>
      <c r="D4" s="545"/>
      <c r="E4" s="545"/>
      <c r="F4" s="545"/>
      <c r="G4" s="545"/>
      <c r="H4" s="545"/>
      <c r="I4" s="545"/>
      <c r="J4" s="545"/>
      <c r="K4" s="545"/>
      <c r="L4" s="26" t="s">
        <v>3</v>
      </c>
      <c r="M4" s="26" t="s">
        <v>4</v>
      </c>
      <c r="N4" s="26" t="s">
        <v>5</v>
      </c>
      <c r="O4" s="545"/>
      <c r="P4" s="26" t="s">
        <v>3</v>
      </c>
      <c r="Q4" s="26" t="s">
        <v>4</v>
      </c>
      <c r="R4" s="26" t="s">
        <v>5</v>
      </c>
    </row>
    <row r="5" spans="1:18" s="15" customFormat="1" ht="25.5">
      <c r="A5" s="22">
        <v>1</v>
      </c>
      <c r="B5" s="547" t="s">
        <v>443</v>
      </c>
      <c r="C5" s="542" t="s">
        <v>89</v>
      </c>
      <c r="D5" s="75" t="s">
        <v>172</v>
      </c>
      <c r="E5" s="22" t="s">
        <v>160</v>
      </c>
      <c r="F5" s="29" t="s">
        <v>293</v>
      </c>
      <c r="G5" s="248">
        <f>H5+I5+J5</f>
        <v>20.909</v>
      </c>
      <c r="H5" s="253"/>
      <c r="I5" s="248">
        <v>20.909</v>
      </c>
      <c r="J5" s="253"/>
      <c r="K5" s="22">
        <f aca="true" t="shared" si="0" ref="K5:K25">L5+M5+N5</f>
        <v>1</v>
      </c>
      <c r="L5" s="29"/>
      <c r="M5" s="22">
        <v>1</v>
      </c>
      <c r="N5" s="29"/>
      <c r="O5" s="22">
        <f aca="true" t="shared" si="1" ref="O5:O26">P5+Q5+R5</f>
        <v>35</v>
      </c>
      <c r="P5" s="29">
        <v>22</v>
      </c>
      <c r="Q5" s="22">
        <v>13</v>
      </c>
      <c r="R5" s="22"/>
    </row>
    <row r="6" spans="1:18" s="438" customFormat="1" ht="12.75">
      <c r="A6" s="333"/>
      <c r="B6" s="545"/>
      <c r="C6" s="543"/>
      <c r="D6" s="435"/>
      <c r="E6" s="435"/>
      <c r="F6" s="411"/>
      <c r="G6" s="436"/>
      <c r="H6" s="437"/>
      <c r="I6" s="436"/>
      <c r="J6" s="437"/>
      <c r="K6" s="333">
        <f t="shared" si="0"/>
        <v>92.5</v>
      </c>
      <c r="L6" s="411"/>
      <c r="M6" s="333">
        <v>92.5</v>
      </c>
      <c r="N6" s="411"/>
      <c r="O6" s="333">
        <f t="shared" si="1"/>
        <v>356</v>
      </c>
      <c r="P6" s="411">
        <v>224</v>
      </c>
      <c r="Q6" s="333">
        <v>132</v>
      </c>
      <c r="R6" s="333"/>
    </row>
    <row r="7" spans="1:18" s="438" customFormat="1" ht="25.5">
      <c r="A7" s="332">
        <v>2</v>
      </c>
      <c r="B7" s="569" t="s">
        <v>444</v>
      </c>
      <c r="C7" s="617" t="s">
        <v>90</v>
      </c>
      <c r="D7" s="428" t="s">
        <v>172</v>
      </c>
      <c r="E7" s="439" t="s">
        <v>160</v>
      </c>
      <c r="F7" s="332" t="s">
        <v>294</v>
      </c>
      <c r="G7" s="440">
        <f>H7+I7+J7</f>
        <v>27</v>
      </c>
      <c r="H7" s="440"/>
      <c r="I7" s="441">
        <v>27</v>
      </c>
      <c r="J7" s="442"/>
      <c r="K7" s="332">
        <f t="shared" si="0"/>
        <v>0</v>
      </c>
      <c r="L7" s="332"/>
      <c r="M7" s="411"/>
      <c r="N7" s="332"/>
      <c r="O7" s="332">
        <f t="shared" si="1"/>
        <v>0</v>
      </c>
      <c r="P7" s="332"/>
      <c r="Q7" s="411"/>
      <c r="R7" s="332"/>
    </row>
    <row r="8" spans="1:18" s="438" customFormat="1" ht="12.75">
      <c r="A8" s="333"/>
      <c r="B8" s="570"/>
      <c r="C8" s="618"/>
      <c r="D8" s="435"/>
      <c r="E8" s="435"/>
      <c r="F8" s="333"/>
      <c r="G8" s="441"/>
      <c r="H8" s="443"/>
      <c r="I8" s="441"/>
      <c r="J8" s="436"/>
      <c r="K8" s="333">
        <f t="shared" si="0"/>
        <v>0</v>
      </c>
      <c r="L8" s="333"/>
      <c r="M8" s="411"/>
      <c r="N8" s="333"/>
      <c r="O8" s="333">
        <f t="shared" si="1"/>
        <v>0</v>
      </c>
      <c r="P8" s="333"/>
      <c r="Q8" s="411"/>
      <c r="R8" s="333"/>
    </row>
    <row r="9" spans="1:18" s="438" customFormat="1" ht="38.25" customHeight="1">
      <c r="A9" s="332">
        <v>3</v>
      </c>
      <c r="B9" s="569" t="s">
        <v>445</v>
      </c>
      <c r="C9" s="617" t="s">
        <v>145</v>
      </c>
      <c r="D9" s="428" t="s">
        <v>172</v>
      </c>
      <c r="E9" s="332" t="s">
        <v>160</v>
      </c>
      <c r="F9" s="411" t="s">
        <v>295</v>
      </c>
      <c r="G9" s="440">
        <f>H9+I9+J9</f>
        <v>8.24</v>
      </c>
      <c r="H9" s="441"/>
      <c r="I9" s="440">
        <v>8.24</v>
      </c>
      <c r="J9" s="437"/>
      <c r="K9" s="332">
        <f t="shared" si="0"/>
        <v>2</v>
      </c>
      <c r="L9" s="411"/>
      <c r="M9" s="332">
        <v>2</v>
      </c>
      <c r="N9" s="411"/>
      <c r="O9" s="332">
        <f t="shared" si="1"/>
        <v>3</v>
      </c>
      <c r="P9" s="411">
        <v>2</v>
      </c>
      <c r="Q9" s="332">
        <v>1</v>
      </c>
      <c r="R9" s="332"/>
    </row>
    <row r="10" spans="1:18" s="438" customFormat="1" ht="12.75">
      <c r="A10" s="333"/>
      <c r="B10" s="570"/>
      <c r="C10" s="618"/>
      <c r="D10" s="435"/>
      <c r="E10" s="435"/>
      <c r="F10" s="411"/>
      <c r="G10" s="443"/>
      <c r="H10" s="441"/>
      <c r="I10" s="443"/>
      <c r="J10" s="437"/>
      <c r="K10" s="333">
        <f t="shared" si="0"/>
        <v>9</v>
      </c>
      <c r="L10" s="411"/>
      <c r="M10" s="333">
        <v>9</v>
      </c>
      <c r="N10" s="411"/>
      <c r="O10" s="333">
        <f t="shared" si="1"/>
        <v>33</v>
      </c>
      <c r="P10" s="411">
        <v>24</v>
      </c>
      <c r="Q10" s="333">
        <v>9</v>
      </c>
      <c r="R10" s="333"/>
    </row>
    <row r="11" spans="1:18" s="438" customFormat="1" ht="12.75" customHeight="1" hidden="1">
      <c r="A11" s="332"/>
      <c r="B11" s="569" t="s">
        <v>446</v>
      </c>
      <c r="C11" s="444"/>
      <c r="D11" s="428"/>
      <c r="E11" s="428"/>
      <c r="F11" s="332"/>
      <c r="G11" s="440"/>
      <c r="H11" s="440"/>
      <c r="I11" s="441"/>
      <c r="J11" s="442"/>
      <c r="K11" s="332"/>
      <c r="L11" s="332"/>
      <c r="M11" s="411"/>
      <c r="N11" s="332"/>
      <c r="O11" s="332"/>
      <c r="P11" s="332"/>
      <c r="Q11" s="411"/>
      <c r="R11" s="332"/>
    </row>
    <row r="12" spans="1:18" s="438" customFormat="1" ht="12.75" customHeight="1" hidden="1">
      <c r="A12" s="333"/>
      <c r="B12" s="570"/>
      <c r="C12" s="445"/>
      <c r="D12" s="435"/>
      <c r="E12" s="435"/>
      <c r="F12" s="333"/>
      <c r="G12" s="441"/>
      <c r="H12" s="443"/>
      <c r="I12" s="441"/>
      <c r="J12" s="436"/>
      <c r="K12" s="333"/>
      <c r="L12" s="333"/>
      <c r="M12" s="411"/>
      <c r="N12" s="333"/>
      <c r="O12" s="333"/>
      <c r="P12" s="333"/>
      <c r="Q12" s="411"/>
      <c r="R12" s="333"/>
    </row>
    <row r="13" spans="1:18" s="438" customFormat="1" ht="25.5">
      <c r="A13" s="332">
        <v>4</v>
      </c>
      <c r="B13" s="569" t="s">
        <v>446</v>
      </c>
      <c r="C13" s="619" t="s">
        <v>91</v>
      </c>
      <c r="D13" s="428" t="s">
        <v>172</v>
      </c>
      <c r="E13" s="439" t="s">
        <v>160</v>
      </c>
      <c r="F13" s="332" t="s">
        <v>241</v>
      </c>
      <c r="G13" s="440">
        <f>H13+I13+J13</f>
        <v>8</v>
      </c>
      <c r="H13" s="440">
        <v>2.52</v>
      </c>
      <c r="I13" s="440">
        <v>5.48</v>
      </c>
      <c r="J13" s="442"/>
      <c r="K13" s="332">
        <f t="shared" si="0"/>
        <v>0</v>
      </c>
      <c r="L13" s="332"/>
      <c r="M13" s="332"/>
      <c r="N13" s="332"/>
      <c r="O13" s="332">
        <f t="shared" si="1"/>
        <v>4</v>
      </c>
      <c r="P13" s="332">
        <v>1</v>
      </c>
      <c r="Q13" s="332">
        <v>3</v>
      </c>
      <c r="R13" s="332"/>
    </row>
    <row r="14" spans="1:18" s="438" customFormat="1" ht="12.75">
      <c r="A14" s="333"/>
      <c r="B14" s="570"/>
      <c r="C14" s="620"/>
      <c r="D14" s="435"/>
      <c r="E14" s="435"/>
      <c r="F14" s="333"/>
      <c r="G14" s="437"/>
      <c r="H14" s="436"/>
      <c r="I14" s="436"/>
      <c r="J14" s="436"/>
      <c r="K14" s="333">
        <f t="shared" si="0"/>
        <v>0</v>
      </c>
      <c r="L14" s="333"/>
      <c r="M14" s="333"/>
      <c r="N14" s="333"/>
      <c r="O14" s="333">
        <f t="shared" si="1"/>
        <v>35</v>
      </c>
      <c r="P14" s="333">
        <v>15</v>
      </c>
      <c r="Q14" s="333">
        <v>20</v>
      </c>
      <c r="R14" s="333"/>
    </row>
    <row r="15" spans="1:18" s="438" customFormat="1" ht="25.5">
      <c r="A15" s="332">
        <v>5</v>
      </c>
      <c r="B15" s="569" t="s">
        <v>447</v>
      </c>
      <c r="C15" s="619" t="s">
        <v>60</v>
      </c>
      <c r="D15" s="428" t="s">
        <v>172</v>
      </c>
      <c r="E15" s="439" t="s">
        <v>160</v>
      </c>
      <c r="F15" s="332" t="s">
        <v>385</v>
      </c>
      <c r="G15" s="440">
        <f>H15+I15+J15</f>
        <v>0.15</v>
      </c>
      <c r="H15" s="440"/>
      <c r="I15" s="440">
        <v>0.15</v>
      </c>
      <c r="J15" s="442"/>
      <c r="K15" s="332">
        <f t="shared" si="0"/>
        <v>0</v>
      </c>
      <c r="L15" s="332"/>
      <c r="M15" s="332"/>
      <c r="N15" s="332"/>
      <c r="O15" s="332">
        <f t="shared" si="1"/>
        <v>0</v>
      </c>
      <c r="P15" s="332"/>
      <c r="Q15" s="332"/>
      <c r="R15" s="332"/>
    </row>
    <row r="16" spans="1:18" s="438" customFormat="1" ht="12.75">
      <c r="A16" s="333"/>
      <c r="B16" s="570"/>
      <c r="C16" s="620"/>
      <c r="D16" s="435"/>
      <c r="E16" s="435"/>
      <c r="F16" s="333"/>
      <c r="G16" s="437"/>
      <c r="H16" s="436"/>
      <c r="I16" s="436"/>
      <c r="J16" s="436"/>
      <c r="K16" s="333">
        <f t="shared" si="0"/>
        <v>0</v>
      </c>
      <c r="L16" s="333"/>
      <c r="M16" s="333"/>
      <c r="N16" s="333"/>
      <c r="O16" s="333">
        <f t="shared" si="1"/>
        <v>0</v>
      </c>
      <c r="P16" s="333"/>
      <c r="Q16" s="333"/>
      <c r="R16" s="333"/>
    </row>
    <row r="17" spans="1:18" s="438" customFormat="1" ht="25.5">
      <c r="A17" s="332">
        <v>6</v>
      </c>
      <c r="B17" s="569" t="s">
        <v>448</v>
      </c>
      <c r="C17" s="619" t="s">
        <v>59</v>
      </c>
      <c r="D17" s="428" t="s">
        <v>172</v>
      </c>
      <c r="E17" s="439" t="s">
        <v>160</v>
      </c>
      <c r="F17" s="332" t="s">
        <v>296</v>
      </c>
      <c r="G17" s="442">
        <f>H17+I17+J17</f>
        <v>3.4619999999999997</v>
      </c>
      <c r="H17" s="442">
        <v>1.22</v>
      </c>
      <c r="I17" s="442">
        <v>2.242</v>
      </c>
      <c r="J17" s="442"/>
      <c r="K17" s="332">
        <f t="shared" si="0"/>
        <v>0</v>
      </c>
      <c r="L17" s="332"/>
      <c r="M17" s="332"/>
      <c r="N17" s="332"/>
      <c r="O17" s="332">
        <f t="shared" si="1"/>
        <v>2</v>
      </c>
      <c r="P17" s="332"/>
      <c r="Q17" s="332">
        <v>2</v>
      </c>
      <c r="R17" s="332"/>
    </row>
    <row r="18" spans="1:18" s="438" customFormat="1" ht="12.75" customHeight="1">
      <c r="A18" s="333"/>
      <c r="B18" s="570"/>
      <c r="C18" s="620"/>
      <c r="D18" s="435"/>
      <c r="E18" s="435"/>
      <c r="F18" s="333"/>
      <c r="G18" s="437"/>
      <c r="H18" s="436"/>
      <c r="I18" s="436"/>
      <c r="J18" s="436"/>
      <c r="K18" s="333">
        <f t="shared" si="0"/>
        <v>0</v>
      </c>
      <c r="L18" s="446"/>
      <c r="M18" s="446"/>
      <c r="N18" s="446"/>
      <c r="O18" s="333">
        <f t="shared" si="1"/>
        <v>19</v>
      </c>
      <c r="P18" s="446"/>
      <c r="Q18" s="446">
        <v>19</v>
      </c>
      <c r="R18" s="446"/>
    </row>
    <row r="19" spans="1:18" s="438" customFormat="1" ht="26.25" customHeight="1">
      <c r="A19" s="332">
        <v>7</v>
      </c>
      <c r="B19" s="569" t="s">
        <v>449</v>
      </c>
      <c r="C19" s="619" t="s">
        <v>64</v>
      </c>
      <c r="D19" s="428" t="s">
        <v>172</v>
      </c>
      <c r="E19" s="439" t="s">
        <v>161</v>
      </c>
      <c r="F19" s="332" t="s">
        <v>297</v>
      </c>
      <c r="G19" s="442">
        <f>H19+I19+J19</f>
        <v>16.153</v>
      </c>
      <c r="H19" s="442">
        <v>16.153</v>
      </c>
      <c r="I19" s="442"/>
      <c r="J19" s="442"/>
      <c r="K19" s="332">
        <f t="shared" si="0"/>
        <v>4</v>
      </c>
      <c r="L19" s="332">
        <v>4</v>
      </c>
      <c r="M19" s="332"/>
      <c r="N19" s="332"/>
      <c r="O19" s="332">
        <f t="shared" si="1"/>
        <v>0</v>
      </c>
      <c r="P19" s="332"/>
      <c r="Q19" s="332"/>
      <c r="R19" s="332"/>
    </row>
    <row r="20" spans="1:18" s="438" customFormat="1" ht="12.75" customHeight="1">
      <c r="A20" s="333"/>
      <c r="B20" s="570"/>
      <c r="C20" s="620"/>
      <c r="D20" s="435"/>
      <c r="E20" s="435"/>
      <c r="F20" s="333"/>
      <c r="G20" s="437"/>
      <c r="H20" s="436"/>
      <c r="I20" s="436"/>
      <c r="J20" s="436"/>
      <c r="K20" s="333">
        <f t="shared" si="0"/>
        <v>133.22</v>
      </c>
      <c r="L20" s="333">
        <v>133.22</v>
      </c>
      <c r="M20" s="333"/>
      <c r="N20" s="333"/>
      <c r="O20" s="333">
        <f t="shared" si="1"/>
        <v>0</v>
      </c>
      <c r="P20" s="333"/>
      <c r="Q20" s="333"/>
      <c r="R20" s="333"/>
    </row>
    <row r="21" spans="1:18" s="438" customFormat="1" ht="27" customHeight="1">
      <c r="A21" s="332">
        <v>8</v>
      </c>
      <c r="B21" s="547" t="s">
        <v>450</v>
      </c>
      <c r="C21" s="540" t="s">
        <v>77</v>
      </c>
      <c r="D21" s="428" t="s">
        <v>172</v>
      </c>
      <c r="E21" s="439" t="s">
        <v>160</v>
      </c>
      <c r="F21" s="332" t="s">
        <v>298</v>
      </c>
      <c r="G21" s="442">
        <f>H21+I21+J21</f>
        <v>0.565</v>
      </c>
      <c r="H21" s="442">
        <v>0.565</v>
      </c>
      <c r="I21" s="442"/>
      <c r="J21" s="442"/>
      <c r="K21" s="332">
        <f t="shared" si="0"/>
        <v>0</v>
      </c>
      <c r="L21" s="332"/>
      <c r="M21" s="332"/>
      <c r="N21" s="332"/>
      <c r="O21" s="332">
        <f t="shared" si="1"/>
        <v>0</v>
      </c>
      <c r="P21" s="332"/>
      <c r="Q21" s="332"/>
      <c r="R21" s="332"/>
    </row>
    <row r="22" spans="1:18" s="15" customFormat="1" ht="12.75" customHeight="1">
      <c r="A22" s="25"/>
      <c r="B22" s="545"/>
      <c r="C22" s="541"/>
      <c r="D22" s="59"/>
      <c r="E22" s="59"/>
      <c r="F22" s="25"/>
      <c r="G22" s="254"/>
      <c r="H22" s="254"/>
      <c r="I22" s="254"/>
      <c r="J22" s="254"/>
      <c r="K22" s="25">
        <f t="shared" si="0"/>
        <v>0</v>
      </c>
      <c r="L22" s="25"/>
      <c r="M22" s="25"/>
      <c r="N22" s="25"/>
      <c r="O22" s="25">
        <f t="shared" si="1"/>
        <v>0</v>
      </c>
      <c r="P22" s="25"/>
      <c r="Q22" s="25"/>
      <c r="R22" s="25"/>
    </row>
    <row r="23" spans="1:18" s="15" customFormat="1" ht="25.5" customHeight="1">
      <c r="A23" s="24">
        <v>9</v>
      </c>
      <c r="B23" s="547" t="s">
        <v>451</v>
      </c>
      <c r="C23" s="540" t="s">
        <v>137</v>
      </c>
      <c r="D23" s="75" t="s">
        <v>172</v>
      </c>
      <c r="E23" s="22" t="s">
        <v>160</v>
      </c>
      <c r="F23" s="24" t="s">
        <v>299</v>
      </c>
      <c r="G23" s="248">
        <f>H23+I23+J23</f>
        <v>12.077</v>
      </c>
      <c r="H23" s="249">
        <v>12.077</v>
      </c>
      <c r="I23" s="248"/>
      <c r="J23" s="248"/>
      <c r="K23" s="22">
        <f t="shared" si="0"/>
        <v>0</v>
      </c>
      <c r="L23" s="113"/>
      <c r="M23" s="24"/>
      <c r="N23" s="24"/>
      <c r="O23" s="22">
        <f t="shared" si="1"/>
        <v>4</v>
      </c>
      <c r="P23" s="24"/>
      <c r="Q23" s="24">
        <v>4</v>
      </c>
      <c r="R23" s="24"/>
    </row>
    <row r="24" spans="1:18" s="15" customFormat="1" ht="12.75" customHeight="1">
      <c r="A24" s="24"/>
      <c r="B24" s="545"/>
      <c r="C24" s="541"/>
      <c r="D24" s="59"/>
      <c r="E24" s="59"/>
      <c r="F24" s="24"/>
      <c r="G24" s="254"/>
      <c r="H24" s="249"/>
      <c r="I24" s="254"/>
      <c r="J24" s="254"/>
      <c r="K24" s="24">
        <f t="shared" si="0"/>
        <v>0</v>
      </c>
      <c r="L24" s="113"/>
      <c r="M24" s="24"/>
      <c r="N24" s="24"/>
      <c r="O24" s="25">
        <f t="shared" si="1"/>
        <v>70</v>
      </c>
      <c r="P24" s="24"/>
      <c r="Q24" s="24">
        <v>70</v>
      </c>
      <c r="R24" s="24"/>
    </row>
    <row r="25" spans="1:18" s="15" customFormat="1" ht="25.5">
      <c r="A25" s="22">
        <v>10</v>
      </c>
      <c r="B25" s="547" t="s">
        <v>452</v>
      </c>
      <c r="C25" s="542" t="s">
        <v>184</v>
      </c>
      <c r="D25" s="75" t="s">
        <v>172</v>
      </c>
      <c r="E25" s="28" t="s">
        <v>161</v>
      </c>
      <c r="F25" s="22"/>
      <c r="G25" s="248">
        <f>H25+I25+J25</f>
        <v>0.31</v>
      </c>
      <c r="H25" s="248">
        <v>0.31</v>
      </c>
      <c r="I25" s="248"/>
      <c r="J25" s="248"/>
      <c r="K25" s="22">
        <f t="shared" si="0"/>
        <v>1</v>
      </c>
      <c r="L25" s="22">
        <v>1</v>
      </c>
      <c r="M25" s="22"/>
      <c r="N25" s="22"/>
      <c r="O25" s="22">
        <f t="shared" si="1"/>
        <v>0</v>
      </c>
      <c r="P25" s="22"/>
      <c r="Q25" s="22"/>
      <c r="R25" s="22"/>
    </row>
    <row r="26" spans="1:18" s="15" customFormat="1" ht="12.75" customHeight="1">
      <c r="A26" s="25"/>
      <c r="B26" s="545"/>
      <c r="C26" s="543"/>
      <c r="D26" s="59"/>
      <c r="E26" s="80"/>
      <c r="F26" s="25"/>
      <c r="G26" s="25"/>
      <c r="H26" s="25"/>
      <c r="I26" s="25"/>
      <c r="J26" s="25"/>
      <c r="K26" s="24">
        <f>L26+M26+N26</f>
        <v>273</v>
      </c>
      <c r="L26" s="25">
        <v>273</v>
      </c>
      <c r="M26" s="25"/>
      <c r="N26" s="25"/>
      <c r="O26" s="25">
        <f t="shared" si="1"/>
        <v>0</v>
      </c>
      <c r="P26" s="25"/>
      <c r="Q26" s="25"/>
      <c r="R26" s="25"/>
    </row>
    <row r="27" spans="1:18" s="15" customFormat="1" ht="25.5" hidden="1">
      <c r="A27" s="22">
        <v>10</v>
      </c>
      <c r="B27" s="547" t="s">
        <v>415</v>
      </c>
      <c r="C27" s="621" t="s">
        <v>374</v>
      </c>
      <c r="D27" s="75" t="s">
        <v>172</v>
      </c>
      <c r="E27" s="22" t="s">
        <v>171</v>
      </c>
      <c r="F27" s="22"/>
      <c r="G27" s="248">
        <f>H27+I27+J27</f>
        <v>0</v>
      </c>
      <c r="H27" s="248"/>
      <c r="I27" s="248"/>
      <c r="J27" s="248"/>
      <c r="K27" s="22">
        <f>L27+M27+N27</f>
        <v>0</v>
      </c>
      <c r="L27" s="22"/>
      <c r="M27" s="22"/>
      <c r="N27" s="22"/>
      <c r="O27" s="22">
        <f>P27+Q27+R27</f>
        <v>0</v>
      </c>
      <c r="P27" s="22"/>
      <c r="Q27" s="22"/>
      <c r="R27" s="22"/>
    </row>
    <row r="28" spans="1:18" s="15" customFormat="1" ht="12.75" customHeight="1" hidden="1">
      <c r="A28" s="25"/>
      <c r="B28" s="545"/>
      <c r="C28" s="622"/>
      <c r="D28" s="59"/>
      <c r="E28" s="59"/>
      <c r="F28" s="25"/>
      <c r="G28" s="25"/>
      <c r="H28" s="25"/>
      <c r="I28" s="25"/>
      <c r="J28" s="25"/>
      <c r="K28" s="24">
        <f>L28+M28+N28</f>
        <v>0</v>
      </c>
      <c r="L28" s="24"/>
      <c r="M28" s="25"/>
      <c r="N28" s="25"/>
      <c r="O28" s="25">
        <f>P28+Q28+R28</f>
        <v>0</v>
      </c>
      <c r="P28" s="25"/>
      <c r="Q28" s="25"/>
      <c r="R28" s="25"/>
    </row>
    <row r="29" spans="1:19" s="14" customFormat="1" ht="12.75">
      <c r="A29" s="35"/>
      <c r="B29" s="547"/>
      <c r="C29" s="82" t="s">
        <v>10</v>
      </c>
      <c r="D29" s="82"/>
      <c r="E29" s="82"/>
      <c r="F29" s="35"/>
      <c r="G29" s="261">
        <f>H29+I29+J29</f>
        <v>96.86600000000001</v>
      </c>
      <c r="H29" s="261">
        <f>H5+H7+H9+H11+H13+H15+H17+H19+H21+H23+H25+H27</f>
        <v>32.845000000000006</v>
      </c>
      <c r="I29" s="261">
        <f>I5+I7+I9+I11+I13+I15+I17+I19+I21+I23+I25+I27</f>
        <v>64.021</v>
      </c>
      <c r="J29" s="320">
        <f>J5+J7+J9+J11+J13+J15+J17+J19+J21+J23+J25+J27</f>
        <v>0</v>
      </c>
      <c r="K29" s="117">
        <f>L29+M29+N29</f>
        <v>8</v>
      </c>
      <c r="L29" s="318">
        <f aca="true" t="shared" si="2" ref="L29:N30">L5+L7+L9+L11+L13+L15+L17+L19+L21+L23+L25+L27</f>
        <v>5</v>
      </c>
      <c r="M29" s="117">
        <f t="shared" si="2"/>
        <v>3</v>
      </c>
      <c r="N29" s="117">
        <f t="shared" si="2"/>
        <v>0</v>
      </c>
      <c r="O29" s="117">
        <f>P29+Q29+R29</f>
        <v>48</v>
      </c>
      <c r="P29" s="117">
        <f aca="true" t="shared" si="3" ref="P29:R30">P5+P7+P9+P11+P13+P15+P17+P19+P21+P23+P25+P27</f>
        <v>25</v>
      </c>
      <c r="Q29" s="117">
        <f t="shared" si="3"/>
        <v>23</v>
      </c>
      <c r="R29" s="117">
        <f t="shared" si="3"/>
        <v>0</v>
      </c>
      <c r="S29" s="49"/>
    </row>
    <row r="30" spans="1:18" s="14" customFormat="1" ht="12.75">
      <c r="A30" s="39"/>
      <c r="B30" s="545"/>
      <c r="C30" s="85"/>
      <c r="D30" s="85"/>
      <c r="E30" s="85"/>
      <c r="F30" s="39"/>
      <c r="G30" s="39"/>
      <c r="H30" s="39"/>
      <c r="I30" s="39"/>
      <c r="J30" s="94"/>
      <c r="K30" s="118">
        <f>L30+M30+N30</f>
        <v>507.72</v>
      </c>
      <c r="L30" s="319">
        <f t="shared" si="2"/>
        <v>406.22</v>
      </c>
      <c r="M30" s="118">
        <f t="shared" si="2"/>
        <v>101.5</v>
      </c>
      <c r="N30" s="118">
        <f t="shared" si="2"/>
        <v>0</v>
      </c>
      <c r="O30" s="118">
        <f>P30+Q30+R30</f>
        <v>513</v>
      </c>
      <c r="P30" s="118">
        <f t="shared" si="3"/>
        <v>263</v>
      </c>
      <c r="Q30" s="118">
        <f t="shared" si="3"/>
        <v>250</v>
      </c>
      <c r="R30" s="118">
        <f t="shared" si="3"/>
        <v>0</v>
      </c>
    </row>
    <row r="31" spans="1:18" s="14" customFormat="1" ht="12.75">
      <c r="A31" s="39" t="s">
        <v>375</v>
      </c>
      <c r="B31" s="94"/>
      <c r="C31" s="126"/>
      <c r="D31" s="127"/>
      <c r="E31" s="45" t="s">
        <v>171</v>
      </c>
      <c r="F31" s="39"/>
      <c r="G31" s="218">
        <f>H31+I31+J31</f>
        <v>0</v>
      </c>
      <c r="H31" s="263">
        <f>H27</f>
        <v>0</v>
      </c>
      <c r="I31" s="263">
        <f>I27</f>
        <v>0</v>
      </c>
      <c r="J31" s="263">
        <f>J27</f>
        <v>0</v>
      </c>
      <c r="K31" s="200"/>
      <c r="L31" s="200"/>
      <c r="M31" s="200"/>
      <c r="N31" s="200"/>
      <c r="O31" s="200"/>
      <c r="P31" s="200"/>
      <c r="Q31" s="200"/>
      <c r="R31" s="200"/>
    </row>
    <row r="32" spans="1:18" s="14" customFormat="1" ht="12.75">
      <c r="A32" s="39" t="s">
        <v>375</v>
      </c>
      <c r="B32" s="94"/>
      <c r="C32" s="126"/>
      <c r="D32" s="127"/>
      <c r="E32" s="52" t="s">
        <v>161</v>
      </c>
      <c r="F32" s="39"/>
      <c r="G32" s="218">
        <f>H32+I32+J32</f>
        <v>16.462999999999997</v>
      </c>
      <c r="H32" s="263">
        <f>H19+H25</f>
        <v>16.462999999999997</v>
      </c>
      <c r="I32" s="263">
        <f>I19+I25</f>
        <v>0</v>
      </c>
      <c r="J32" s="263">
        <f>J19+J25</f>
        <v>0</v>
      </c>
      <c r="K32" s="200"/>
      <c r="L32" s="200"/>
      <c r="M32" s="200"/>
      <c r="N32" s="200"/>
      <c r="O32" s="200"/>
      <c r="P32" s="200"/>
      <c r="Q32" s="200"/>
      <c r="R32" s="200"/>
    </row>
    <row r="33" spans="1:18" s="14" customFormat="1" ht="13.5">
      <c r="A33" s="37"/>
      <c r="B33" s="40"/>
      <c r="C33" s="47"/>
      <c r="D33" s="48"/>
      <c r="E33" s="43" t="s">
        <v>160</v>
      </c>
      <c r="F33" s="44"/>
      <c r="G33" s="218">
        <f>H33+I33+J33</f>
        <v>80.40299999999999</v>
      </c>
      <c r="H33" s="220">
        <f>H5+H7+H9+H13+H15+H17+H21+H23</f>
        <v>16.381999999999998</v>
      </c>
      <c r="I33" s="220">
        <f>I5+I7+I9+I13+I15+I17+I21+I23</f>
        <v>64.021</v>
      </c>
      <c r="J33" s="220">
        <f>J5+J7+J9+J13+J15+J17+J21+J23</f>
        <v>0</v>
      </c>
      <c r="K33" s="46"/>
      <c r="L33" s="46"/>
      <c r="M33" s="46"/>
      <c r="N33" s="46"/>
      <c r="O33" s="46"/>
      <c r="P33" s="46"/>
      <c r="Q33" s="46"/>
      <c r="R33" s="46"/>
    </row>
    <row r="34" spans="1:18" s="14" customFormat="1" ht="12.75">
      <c r="A34" s="119"/>
      <c r="B34" s="119"/>
      <c r="C34" s="120"/>
      <c r="D34" s="120"/>
      <c r="E34" s="120"/>
      <c r="F34" s="46"/>
      <c r="G34" s="46"/>
      <c r="H34" s="46"/>
      <c r="I34" s="46"/>
      <c r="J34" s="46"/>
      <c r="K34" s="121"/>
      <c r="L34" s="121"/>
      <c r="M34" s="121"/>
      <c r="N34" s="121"/>
      <c r="O34" s="121"/>
      <c r="P34" s="121"/>
      <c r="Q34" s="121"/>
      <c r="R34" s="121"/>
    </row>
    <row r="35" spans="7:10" s="15" customFormat="1" ht="12.75">
      <c r="G35" s="247"/>
      <c r="H35" s="247"/>
      <c r="I35" s="247"/>
      <c r="J35" s="247"/>
    </row>
    <row r="36" spans="4:10" s="15" customFormat="1" ht="24" customHeight="1">
      <c r="D36" s="594" t="s">
        <v>172</v>
      </c>
      <c r="E36" s="594"/>
      <c r="F36" s="57"/>
      <c r="G36" s="265">
        <f>G29</f>
        <v>96.86600000000001</v>
      </c>
      <c r="H36" s="265">
        <f>H29</f>
        <v>32.845000000000006</v>
      </c>
      <c r="I36" s="265">
        <f>I29</f>
        <v>64.021</v>
      </c>
      <c r="J36" s="265">
        <f>J29</f>
        <v>0</v>
      </c>
    </row>
    <row r="37" s="15" customFormat="1" ht="12.75"/>
    <row r="38" spans="7:10" s="15" customFormat="1" ht="12.75">
      <c r="G38" s="247"/>
      <c r="H38" s="247"/>
      <c r="I38" s="247"/>
      <c r="J38" s="247"/>
    </row>
    <row r="39" s="15" customFormat="1" ht="12.75"/>
    <row r="40" s="15" customFormat="1" ht="12.75"/>
  </sheetData>
  <sheetProtection/>
  <mergeCells count="43">
    <mergeCell ref="C27:C28"/>
    <mergeCell ref="A1:R1"/>
    <mergeCell ref="D36:E36"/>
    <mergeCell ref="H3:H4"/>
    <mergeCell ref="I3:I4"/>
    <mergeCell ref="J3:J4"/>
    <mergeCell ref="G2:G4"/>
    <mergeCell ref="H2:J2"/>
    <mergeCell ref="A2:A4"/>
    <mergeCell ref="L3:N3"/>
    <mergeCell ref="K2:N2"/>
    <mergeCell ref="C15:C16"/>
    <mergeCell ref="C17:C18"/>
    <mergeCell ref="O2:R2"/>
    <mergeCell ref="P3:R3"/>
    <mergeCell ref="O3:O4"/>
    <mergeCell ref="K3:K4"/>
    <mergeCell ref="C2:C4"/>
    <mergeCell ref="D2:D4"/>
    <mergeCell ref="E2:E4"/>
    <mergeCell ref="C25:C26"/>
    <mergeCell ref="C5:C6"/>
    <mergeCell ref="C7:C8"/>
    <mergeCell ref="C9:C10"/>
    <mergeCell ref="C13:C14"/>
    <mergeCell ref="F2:F4"/>
    <mergeCell ref="C19:C20"/>
    <mergeCell ref="C21:C22"/>
    <mergeCell ref="C23:C24"/>
    <mergeCell ref="B2:B4"/>
    <mergeCell ref="B5:B6"/>
    <mergeCell ref="B7:B8"/>
    <mergeCell ref="B9:B10"/>
    <mergeCell ref="B11:B12"/>
    <mergeCell ref="B13:B14"/>
    <mergeCell ref="B27:B28"/>
    <mergeCell ref="B29:B30"/>
    <mergeCell ref="B15:B16"/>
    <mergeCell ref="B17:B18"/>
    <mergeCell ref="B19:B20"/>
    <mergeCell ref="B21:B22"/>
    <mergeCell ref="B23:B24"/>
    <mergeCell ref="B25:B26"/>
  </mergeCells>
  <printOptions/>
  <pageMargins left="0.7874015748031497" right="0.3937007874015748" top="0.3937007874015748" bottom="0" header="0" footer="0"/>
  <pageSetup fitToHeight="1" fitToWidth="1" horizontalDpi="300" verticalDpi="300" orientation="landscape" paperSize="9" scale="79" r:id="rId1"/>
  <headerFooter alignWithMargins="0">
    <oddFooter>&amp;CСтраница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PageLayoutView="0" workbookViewId="0" topLeftCell="A1">
      <pane xSplit="4" topLeftCell="E1" activePane="topRight" state="frozen"/>
      <selection pane="topLeft" activeCell="A4" sqref="A4"/>
      <selection pane="topRight" activeCell="X21" sqref="X21"/>
    </sheetView>
  </sheetViews>
  <sheetFormatPr defaultColWidth="9.00390625" defaultRowHeight="12.75"/>
  <cols>
    <col min="1" max="1" width="4.25390625" style="0" customWidth="1"/>
    <col min="2" max="2" width="12.875" style="0" customWidth="1"/>
    <col min="3" max="3" width="22.875" style="0" customWidth="1"/>
    <col min="4" max="4" width="26.875" style="0" customWidth="1"/>
    <col min="5" max="5" width="11.375" style="0" customWidth="1"/>
    <col min="6" max="6" width="9.875" style="0" customWidth="1"/>
    <col min="7" max="7" width="8.00390625" style="0" customWidth="1"/>
    <col min="8" max="8" width="7.375" style="0" customWidth="1"/>
    <col min="9" max="9" width="8.00390625" style="0" customWidth="1"/>
    <col min="10" max="10" width="7.375" style="0" customWidth="1"/>
    <col min="11" max="11" width="9.375" style="0" customWidth="1"/>
    <col min="12" max="12" width="8.125" style="0" customWidth="1"/>
    <col min="13" max="13" width="7.375" style="0" customWidth="1"/>
    <col min="14" max="14" width="7.00390625" style="0" customWidth="1"/>
    <col min="15" max="15" width="7.625" style="0" customWidth="1"/>
    <col min="16" max="16" width="7.375" style="0" customWidth="1"/>
    <col min="17" max="17" width="7.875" style="0" customWidth="1"/>
    <col min="18" max="18" width="8.625" style="0" customWidth="1"/>
  </cols>
  <sheetData>
    <row r="1" spans="1:18" s="65" customFormat="1" ht="67.5" customHeight="1">
      <c r="A1" s="557" t="s">
        <v>579</v>
      </c>
      <c r="B1" s="557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</row>
    <row r="2" spans="1:18" s="15" customFormat="1" ht="12.75" customHeight="1">
      <c r="A2" s="544" t="s">
        <v>9</v>
      </c>
      <c r="B2" s="546" t="s">
        <v>391</v>
      </c>
      <c r="C2" s="546" t="s">
        <v>163</v>
      </c>
      <c r="D2" s="546" t="s">
        <v>164</v>
      </c>
      <c r="E2" s="546" t="s">
        <v>159</v>
      </c>
      <c r="F2" s="546" t="s">
        <v>165</v>
      </c>
      <c r="G2" s="546" t="s">
        <v>166</v>
      </c>
      <c r="H2" s="554" t="s">
        <v>0</v>
      </c>
      <c r="I2" s="555"/>
      <c r="J2" s="556"/>
      <c r="K2" s="554" t="s">
        <v>1</v>
      </c>
      <c r="L2" s="555"/>
      <c r="M2" s="555"/>
      <c r="N2" s="556"/>
      <c r="O2" s="554" t="s">
        <v>8</v>
      </c>
      <c r="P2" s="555"/>
      <c r="Q2" s="555"/>
      <c r="R2" s="556"/>
    </row>
    <row r="3" spans="1:18" s="15" customFormat="1" ht="12.75">
      <c r="A3" s="547"/>
      <c r="B3" s="560"/>
      <c r="C3" s="547"/>
      <c r="D3" s="547"/>
      <c r="E3" s="547"/>
      <c r="F3" s="547"/>
      <c r="G3" s="547"/>
      <c r="H3" s="546" t="s">
        <v>167</v>
      </c>
      <c r="I3" s="546" t="s">
        <v>168</v>
      </c>
      <c r="J3" s="546" t="s">
        <v>169</v>
      </c>
      <c r="K3" s="546" t="s">
        <v>170</v>
      </c>
      <c r="L3" s="554" t="s">
        <v>0</v>
      </c>
      <c r="M3" s="555"/>
      <c r="N3" s="556"/>
      <c r="O3" s="546" t="s">
        <v>170</v>
      </c>
      <c r="P3" s="554" t="s">
        <v>0</v>
      </c>
      <c r="Q3" s="555"/>
      <c r="R3" s="556"/>
    </row>
    <row r="4" spans="1:18" s="15" customFormat="1" ht="24.75" customHeight="1">
      <c r="A4" s="545"/>
      <c r="B4" s="561"/>
      <c r="C4" s="545"/>
      <c r="D4" s="545"/>
      <c r="E4" s="545"/>
      <c r="F4" s="545"/>
      <c r="G4" s="545"/>
      <c r="H4" s="545"/>
      <c r="I4" s="545"/>
      <c r="J4" s="545"/>
      <c r="K4" s="545"/>
      <c r="L4" s="26" t="s">
        <v>3</v>
      </c>
      <c r="M4" s="26" t="s">
        <v>4</v>
      </c>
      <c r="N4" s="26" t="s">
        <v>5</v>
      </c>
      <c r="O4" s="545"/>
      <c r="P4" s="26" t="s">
        <v>3</v>
      </c>
      <c r="Q4" s="26" t="s">
        <v>4</v>
      </c>
      <c r="R4" s="26" t="s">
        <v>5</v>
      </c>
    </row>
    <row r="5" spans="1:18" s="100" customFormat="1" ht="12.75">
      <c r="A5" s="544">
        <v>1</v>
      </c>
      <c r="B5" s="547" t="s">
        <v>453</v>
      </c>
      <c r="C5" s="542" t="s">
        <v>92</v>
      </c>
      <c r="D5" s="75" t="s">
        <v>173</v>
      </c>
      <c r="E5" s="22" t="s">
        <v>160</v>
      </c>
      <c r="F5" s="22" t="s">
        <v>300</v>
      </c>
      <c r="G5" s="22">
        <f>H5+I5+J5</f>
        <v>3.769</v>
      </c>
      <c r="H5" s="22"/>
      <c r="I5" s="29">
        <v>3.769</v>
      </c>
      <c r="J5" s="22"/>
      <c r="K5" s="22">
        <f aca="true" t="shared" si="0" ref="K5:K30">L5+M5+N5</f>
        <v>0</v>
      </c>
      <c r="L5" s="22"/>
      <c r="M5" s="29"/>
      <c r="N5" s="22"/>
      <c r="O5" s="22">
        <f aca="true" t="shared" si="1" ref="O5:O30">P5+Q5+R5</f>
        <v>0</v>
      </c>
      <c r="P5" s="22"/>
      <c r="Q5" s="29"/>
      <c r="R5" s="22"/>
    </row>
    <row r="6" spans="1:18" s="100" customFormat="1" ht="12.75">
      <c r="A6" s="545"/>
      <c r="B6" s="545"/>
      <c r="C6" s="543"/>
      <c r="D6" s="59"/>
      <c r="E6" s="59"/>
      <c r="F6" s="25"/>
      <c r="G6" s="25"/>
      <c r="H6" s="25"/>
      <c r="I6" s="29"/>
      <c r="J6" s="25"/>
      <c r="K6" s="25">
        <f t="shared" si="0"/>
        <v>0</v>
      </c>
      <c r="L6" s="25"/>
      <c r="M6" s="29"/>
      <c r="N6" s="25"/>
      <c r="O6" s="25">
        <f t="shared" si="1"/>
        <v>0</v>
      </c>
      <c r="P6" s="25"/>
      <c r="Q6" s="29"/>
      <c r="R6" s="25"/>
    </row>
    <row r="7" spans="1:18" s="100" customFormat="1" ht="25.5" customHeight="1">
      <c r="A7" s="544">
        <v>2</v>
      </c>
      <c r="B7" s="547" t="s">
        <v>454</v>
      </c>
      <c r="C7" s="542" t="s">
        <v>93</v>
      </c>
      <c r="D7" s="75" t="s">
        <v>173</v>
      </c>
      <c r="E7" s="22" t="s">
        <v>160</v>
      </c>
      <c r="F7" s="29" t="s">
        <v>301</v>
      </c>
      <c r="G7" s="22">
        <f>H7+I7+J7</f>
        <v>3.641</v>
      </c>
      <c r="H7" s="29">
        <v>1.506</v>
      </c>
      <c r="I7" s="22">
        <v>2.135</v>
      </c>
      <c r="J7" s="29"/>
      <c r="K7" s="22">
        <f t="shared" si="0"/>
        <v>1</v>
      </c>
      <c r="L7" s="29">
        <v>1</v>
      </c>
      <c r="M7" s="22"/>
      <c r="N7" s="29"/>
      <c r="O7" s="22">
        <f t="shared" si="1"/>
        <v>3</v>
      </c>
      <c r="P7" s="29"/>
      <c r="Q7" s="22">
        <v>3</v>
      </c>
      <c r="R7" s="22"/>
    </row>
    <row r="8" spans="1:18" s="447" customFormat="1" ht="12.75">
      <c r="A8" s="545"/>
      <c r="B8" s="545"/>
      <c r="C8" s="543"/>
      <c r="D8" s="435"/>
      <c r="E8" s="435"/>
      <c r="F8" s="411"/>
      <c r="G8" s="333"/>
      <c r="H8" s="411"/>
      <c r="I8" s="333"/>
      <c r="J8" s="411"/>
      <c r="K8" s="333">
        <f t="shared" si="0"/>
        <v>13</v>
      </c>
      <c r="L8" s="411">
        <v>13</v>
      </c>
      <c r="M8" s="333"/>
      <c r="N8" s="411"/>
      <c r="O8" s="333">
        <f t="shared" si="1"/>
        <v>32</v>
      </c>
      <c r="P8" s="411"/>
      <c r="Q8" s="333">
        <v>32</v>
      </c>
      <c r="R8" s="333"/>
    </row>
    <row r="9" spans="1:18" s="100" customFormat="1" ht="12.75" hidden="1">
      <c r="A9" s="544"/>
      <c r="B9" s="547"/>
      <c r="C9" s="542"/>
      <c r="D9" s="75"/>
      <c r="E9" s="22"/>
      <c r="F9" s="22"/>
      <c r="G9" s="68"/>
      <c r="H9" s="22"/>
      <c r="I9" s="29"/>
      <c r="J9" s="22"/>
      <c r="K9" s="22"/>
      <c r="L9" s="22"/>
      <c r="M9" s="29"/>
      <c r="N9" s="22"/>
      <c r="O9" s="22"/>
      <c r="P9" s="22"/>
      <c r="Q9" s="29"/>
      <c r="R9" s="22"/>
    </row>
    <row r="10" spans="1:18" s="100" customFormat="1" ht="12.75" hidden="1">
      <c r="A10" s="545"/>
      <c r="B10" s="545"/>
      <c r="C10" s="543"/>
      <c r="D10" s="59"/>
      <c r="E10" s="59"/>
      <c r="F10" s="25"/>
      <c r="G10" s="25"/>
      <c r="H10" s="25"/>
      <c r="I10" s="29"/>
      <c r="J10" s="25"/>
      <c r="K10" s="25"/>
      <c r="L10" s="25"/>
      <c r="M10" s="29"/>
      <c r="N10" s="25"/>
      <c r="O10" s="25"/>
      <c r="P10" s="25"/>
      <c r="Q10" s="29"/>
      <c r="R10" s="25"/>
    </row>
    <row r="11" spans="1:18" s="100" customFormat="1" ht="12.75">
      <c r="A11" s="544">
        <v>3</v>
      </c>
      <c r="B11" s="547" t="s">
        <v>455</v>
      </c>
      <c r="C11" s="542" t="s">
        <v>115</v>
      </c>
      <c r="D11" s="75" t="s">
        <v>378</v>
      </c>
      <c r="E11" s="28" t="s">
        <v>161</v>
      </c>
      <c r="F11" s="22" t="s">
        <v>250</v>
      </c>
      <c r="G11" s="22">
        <f>H11+I11+J11</f>
        <v>1.986</v>
      </c>
      <c r="H11" s="22">
        <v>0.702</v>
      </c>
      <c r="I11" s="22">
        <v>1.284</v>
      </c>
      <c r="J11" s="22"/>
      <c r="K11" s="22">
        <f t="shared" si="0"/>
        <v>0</v>
      </c>
      <c r="L11" s="22"/>
      <c r="M11" s="22"/>
      <c r="N11" s="22"/>
      <c r="O11" s="22">
        <f t="shared" si="1"/>
        <v>1</v>
      </c>
      <c r="P11" s="22"/>
      <c r="Q11" s="22">
        <v>1</v>
      </c>
      <c r="R11" s="22"/>
    </row>
    <row r="12" spans="1:18" s="100" customFormat="1" ht="12.75">
      <c r="A12" s="545"/>
      <c r="B12" s="545"/>
      <c r="C12" s="543"/>
      <c r="D12" s="59"/>
      <c r="E12" s="59"/>
      <c r="F12" s="25"/>
      <c r="G12" s="25"/>
      <c r="H12" s="25"/>
      <c r="I12" s="25"/>
      <c r="J12" s="25"/>
      <c r="K12" s="25">
        <f t="shared" si="0"/>
        <v>0</v>
      </c>
      <c r="L12" s="25"/>
      <c r="M12" s="25"/>
      <c r="N12" s="25"/>
      <c r="O12" s="25">
        <f t="shared" si="1"/>
        <v>45</v>
      </c>
      <c r="P12" s="25"/>
      <c r="Q12" s="25">
        <v>45</v>
      </c>
      <c r="R12" s="25"/>
    </row>
    <row r="13" spans="1:18" s="100" customFormat="1" ht="25.5" customHeight="1">
      <c r="A13" s="544">
        <v>4</v>
      </c>
      <c r="B13" s="547" t="s">
        <v>456</v>
      </c>
      <c r="C13" s="542" t="s">
        <v>94</v>
      </c>
      <c r="D13" s="75" t="s">
        <v>378</v>
      </c>
      <c r="E13" s="22" t="s">
        <v>160</v>
      </c>
      <c r="F13" s="29" t="s">
        <v>240</v>
      </c>
      <c r="G13" s="68">
        <f>H13+I13+J13</f>
        <v>4</v>
      </c>
      <c r="H13" s="67"/>
      <c r="I13" s="68"/>
      <c r="J13" s="67">
        <v>4</v>
      </c>
      <c r="K13" s="22">
        <f t="shared" si="0"/>
        <v>0</v>
      </c>
      <c r="L13" s="29"/>
      <c r="M13" s="22"/>
      <c r="N13" s="29"/>
      <c r="O13" s="22">
        <f t="shared" si="1"/>
        <v>0</v>
      </c>
      <c r="P13" s="29"/>
      <c r="Q13" s="22"/>
      <c r="R13" s="22"/>
    </row>
    <row r="14" spans="1:18" s="100" customFormat="1" ht="12.75">
      <c r="A14" s="545"/>
      <c r="B14" s="545"/>
      <c r="C14" s="543"/>
      <c r="D14" s="59"/>
      <c r="E14" s="59"/>
      <c r="F14" s="29"/>
      <c r="G14" s="72"/>
      <c r="H14" s="67"/>
      <c r="I14" s="72"/>
      <c r="J14" s="67"/>
      <c r="K14" s="25">
        <f t="shared" si="0"/>
        <v>0</v>
      </c>
      <c r="L14" s="29"/>
      <c r="M14" s="25"/>
      <c r="N14" s="29"/>
      <c r="O14" s="25">
        <f t="shared" si="1"/>
        <v>0</v>
      </c>
      <c r="P14" s="29"/>
      <c r="Q14" s="25"/>
      <c r="R14" s="25"/>
    </row>
    <row r="15" spans="1:18" s="100" customFormat="1" ht="25.5" customHeight="1">
      <c r="A15" s="544">
        <v>5</v>
      </c>
      <c r="B15" s="547" t="s">
        <v>457</v>
      </c>
      <c r="C15" s="542" t="s">
        <v>95</v>
      </c>
      <c r="D15" s="75" t="s">
        <v>378</v>
      </c>
      <c r="E15" s="22" t="s">
        <v>160</v>
      </c>
      <c r="F15" s="89" t="s">
        <v>251</v>
      </c>
      <c r="G15" s="68">
        <f>H15+I15+J15</f>
        <v>2.9</v>
      </c>
      <c r="H15" s="230"/>
      <c r="I15" s="68">
        <v>2.9</v>
      </c>
      <c r="J15" s="230"/>
      <c r="K15" s="22">
        <f t="shared" si="0"/>
        <v>0</v>
      </c>
      <c r="L15" s="89"/>
      <c r="M15" s="22"/>
      <c r="N15" s="89"/>
      <c r="O15" s="22">
        <f t="shared" si="1"/>
        <v>8</v>
      </c>
      <c r="P15" s="89">
        <v>2</v>
      </c>
      <c r="Q15" s="22">
        <v>6</v>
      </c>
      <c r="R15" s="22"/>
    </row>
    <row r="16" spans="1:18" s="100" customFormat="1" ht="12.75">
      <c r="A16" s="545"/>
      <c r="B16" s="545"/>
      <c r="C16" s="543"/>
      <c r="D16" s="77"/>
      <c r="E16" s="59"/>
      <c r="F16" s="90"/>
      <c r="G16" s="72"/>
      <c r="H16" s="231"/>
      <c r="I16" s="72"/>
      <c r="J16" s="231"/>
      <c r="K16" s="25">
        <f t="shared" si="0"/>
        <v>0</v>
      </c>
      <c r="L16" s="90"/>
      <c r="M16" s="25"/>
      <c r="N16" s="90"/>
      <c r="O16" s="25">
        <f t="shared" si="1"/>
        <v>98</v>
      </c>
      <c r="P16" s="90">
        <v>16</v>
      </c>
      <c r="Q16" s="25">
        <v>82</v>
      </c>
      <c r="R16" s="25"/>
    </row>
    <row r="17" spans="1:18" s="100" customFormat="1" ht="25.5" customHeight="1">
      <c r="A17" s="544">
        <v>6</v>
      </c>
      <c r="B17" s="547" t="s">
        <v>458</v>
      </c>
      <c r="C17" s="542" t="s">
        <v>96</v>
      </c>
      <c r="D17" s="75" t="s">
        <v>173</v>
      </c>
      <c r="E17" s="22" t="s">
        <v>160</v>
      </c>
      <c r="F17" s="22" t="s">
        <v>302</v>
      </c>
      <c r="G17" s="257">
        <f>H17+I17+J17</f>
        <v>1.62</v>
      </c>
      <c r="H17" s="257"/>
      <c r="I17" s="257">
        <v>1.62</v>
      </c>
      <c r="J17" s="68"/>
      <c r="K17" s="22">
        <f t="shared" si="0"/>
        <v>0</v>
      </c>
      <c r="L17" s="22"/>
      <c r="M17" s="22"/>
      <c r="N17" s="22"/>
      <c r="O17" s="22">
        <f t="shared" si="1"/>
        <v>0</v>
      </c>
      <c r="P17" s="22"/>
      <c r="Q17" s="22"/>
      <c r="R17" s="22"/>
    </row>
    <row r="18" spans="1:18" s="100" customFormat="1" ht="12.75" customHeight="1">
      <c r="A18" s="545"/>
      <c r="B18" s="545"/>
      <c r="C18" s="543"/>
      <c r="D18" s="59"/>
      <c r="E18" s="59"/>
      <c r="F18" s="25"/>
      <c r="G18" s="72"/>
      <c r="H18" s="72"/>
      <c r="I18" s="72"/>
      <c r="J18" s="72"/>
      <c r="K18" s="25">
        <f t="shared" si="0"/>
        <v>0</v>
      </c>
      <c r="L18" s="25"/>
      <c r="M18" s="25"/>
      <c r="N18" s="25"/>
      <c r="O18" s="25">
        <f t="shared" si="1"/>
        <v>0</v>
      </c>
      <c r="P18" s="25"/>
      <c r="Q18" s="25"/>
      <c r="R18" s="25"/>
    </row>
    <row r="19" spans="1:18" s="100" customFormat="1" ht="25.5" customHeight="1">
      <c r="A19" s="544">
        <v>7</v>
      </c>
      <c r="B19" s="547" t="s">
        <v>459</v>
      </c>
      <c r="C19" s="542" t="s">
        <v>97</v>
      </c>
      <c r="D19" s="75" t="s">
        <v>378</v>
      </c>
      <c r="E19" s="22" t="s">
        <v>160</v>
      </c>
      <c r="F19" s="22" t="s">
        <v>12</v>
      </c>
      <c r="G19" s="68">
        <f>H19+I19+J19</f>
        <v>3.2</v>
      </c>
      <c r="H19" s="68"/>
      <c r="I19" s="68">
        <v>3.2</v>
      </c>
      <c r="J19" s="68"/>
      <c r="K19" s="22">
        <f t="shared" si="0"/>
        <v>0</v>
      </c>
      <c r="L19" s="22"/>
      <c r="M19" s="22"/>
      <c r="N19" s="22"/>
      <c r="O19" s="22">
        <f t="shared" si="1"/>
        <v>0</v>
      </c>
      <c r="P19" s="22"/>
      <c r="Q19" s="22"/>
      <c r="R19" s="22"/>
    </row>
    <row r="20" spans="1:18" s="100" customFormat="1" ht="12.75" customHeight="1">
      <c r="A20" s="545"/>
      <c r="B20" s="545"/>
      <c r="C20" s="543"/>
      <c r="D20" s="59"/>
      <c r="E20" s="80"/>
      <c r="F20" s="24"/>
      <c r="G20" s="78"/>
      <c r="H20" s="78"/>
      <c r="I20" s="78"/>
      <c r="J20" s="78"/>
      <c r="K20" s="25">
        <f t="shared" si="0"/>
        <v>0</v>
      </c>
      <c r="L20" s="24"/>
      <c r="M20" s="24"/>
      <c r="N20" s="24"/>
      <c r="O20" s="25">
        <f t="shared" si="1"/>
        <v>0</v>
      </c>
      <c r="P20" s="24"/>
      <c r="Q20" s="24"/>
      <c r="R20" s="24"/>
    </row>
    <row r="21" spans="1:18" s="100" customFormat="1" ht="25.5" customHeight="1">
      <c r="A21" s="544">
        <v>8</v>
      </c>
      <c r="B21" s="547" t="s">
        <v>460</v>
      </c>
      <c r="C21" s="542" t="s">
        <v>193</v>
      </c>
      <c r="D21" s="75" t="s">
        <v>173</v>
      </c>
      <c r="E21" s="22" t="s">
        <v>160</v>
      </c>
      <c r="F21" s="22" t="s">
        <v>24</v>
      </c>
      <c r="G21" s="68">
        <f>H21+I21+J21</f>
        <v>3.7</v>
      </c>
      <c r="H21" s="68"/>
      <c r="I21" s="68">
        <v>3.7</v>
      </c>
      <c r="J21" s="68"/>
      <c r="K21" s="22">
        <f t="shared" si="0"/>
        <v>0</v>
      </c>
      <c r="L21" s="22"/>
      <c r="M21" s="22"/>
      <c r="N21" s="22"/>
      <c r="O21" s="22">
        <f t="shared" si="1"/>
        <v>0</v>
      </c>
      <c r="P21" s="22"/>
      <c r="Q21" s="22"/>
      <c r="R21" s="22"/>
    </row>
    <row r="22" spans="1:18" s="100" customFormat="1" ht="12.75" customHeight="1">
      <c r="A22" s="545"/>
      <c r="B22" s="545"/>
      <c r="C22" s="543"/>
      <c r="D22" s="59"/>
      <c r="E22" s="80"/>
      <c r="F22" s="25"/>
      <c r="G22" s="25"/>
      <c r="H22" s="25"/>
      <c r="I22" s="25"/>
      <c r="J22" s="25"/>
      <c r="K22" s="25">
        <f t="shared" si="0"/>
        <v>0</v>
      </c>
      <c r="L22" s="25"/>
      <c r="M22" s="25"/>
      <c r="N22" s="25"/>
      <c r="O22" s="25">
        <f t="shared" si="1"/>
        <v>0</v>
      </c>
      <c r="P22" s="25"/>
      <c r="Q22" s="25"/>
      <c r="R22" s="25"/>
    </row>
    <row r="23" spans="1:18" s="100" customFormat="1" ht="12.75" customHeight="1">
      <c r="A23" s="544">
        <v>9</v>
      </c>
      <c r="B23" s="547" t="s">
        <v>461</v>
      </c>
      <c r="C23" s="540" t="s">
        <v>206</v>
      </c>
      <c r="D23" s="75" t="s">
        <v>380</v>
      </c>
      <c r="E23" s="22" t="s">
        <v>161</v>
      </c>
      <c r="F23" s="24" t="s">
        <v>360</v>
      </c>
      <c r="G23" s="29">
        <f>H23+I23+J23</f>
        <v>1.42</v>
      </c>
      <c r="H23" s="24">
        <v>1.42</v>
      </c>
      <c r="I23" s="24"/>
      <c r="J23" s="24"/>
      <c r="K23" s="76">
        <f t="shared" si="0"/>
        <v>0</v>
      </c>
      <c r="L23" s="24"/>
      <c r="M23" s="24"/>
      <c r="N23" s="24"/>
      <c r="O23" s="89">
        <f t="shared" si="1"/>
        <v>3</v>
      </c>
      <c r="P23" s="24">
        <v>0</v>
      </c>
      <c r="Q23" s="24">
        <v>3</v>
      </c>
      <c r="R23" s="24"/>
    </row>
    <row r="24" spans="1:18" s="100" customFormat="1" ht="12.75" customHeight="1">
      <c r="A24" s="545"/>
      <c r="B24" s="545"/>
      <c r="C24" s="541"/>
      <c r="D24" s="80"/>
      <c r="E24" s="59"/>
      <c r="F24" s="24"/>
      <c r="G24" s="29"/>
      <c r="H24" s="24"/>
      <c r="I24" s="24"/>
      <c r="J24" s="24"/>
      <c r="K24" s="24">
        <f t="shared" si="0"/>
        <v>0</v>
      </c>
      <c r="L24" s="24"/>
      <c r="M24" s="24"/>
      <c r="N24" s="24"/>
      <c r="O24" s="24">
        <f t="shared" si="1"/>
        <v>32</v>
      </c>
      <c r="P24" s="24">
        <v>0</v>
      </c>
      <c r="Q24" s="24">
        <v>32</v>
      </c>
      <c r="R24" s="24"/>
    </row>
    <row r="25" spans="1:18" s="100" customFormat="1" ht="12.75" customHeight="1">
      <c r="A25" s="544">
        <v>10</v>
      </c>
      <c r="B25" s="547" t="s">
        <v>462</v>
      </c>
      <c r="C25" s="540" t="s">
        <v>78</v>
      </c>
      <c r="D25" s="75" t="s">
        <v>378</v>
      </c>
      <c r="E25" s="28" t="s">
        <v>161</v>
      </c>
      <c r="F25" s="22" t="s">
        <v>233</v>
      </c>
      <c r="G25" s="22">
        <f>H25+I25+J25</f>
        <v>4.82</v>
      </c>
      <c r="H25" s="22">
        <v>4.82</v>
      </c>
      <c r="I25" s="22"/>
      <c r="J25" s="22"/>
      <c r="K25" s="76">
        <f t="shared" si="0"/>
        <v>0</v>
      </c>
      <c r="L25" s="22"/>
      <c r="M25" s="22"/>
      <c r="N25" s="22"/>
      <c r="O25" s="89">
        <f t="shared" si="1"/>
        <v>12</v>
      </c>
      <c r="P25" s="22">
        <v>3</v>
      </c>
      <c r="Q25" s="22">
        <v>9</v>
      </c>
      <c r="R25" s="22"/>
    </row>
    <row r="26" spans="1:18" s="100" customFormat="1" ht="12.75" customHeight="1">
      <c r="A26" s="545"/>
      <c r="B26" s="545"/>
      <c r="C26" s="541"/>
      <c r="D26" s="59"/>
      <c r="E26" s="59"/>
      <c r="F26" s="25"/>
      <c r="G26" s="25"/>
      <c r="H26" s="25"/>
      <c r="I26" s="25"/>
      <c r="J26" s="25"/>
      <c r="K26" s="24">
        <f t="shared" si="0"/>
        <v>0</v>
      </c>
      <c r="L26" s="25"/>
      <c r="M26" s="25"/>
      <c r="N26" s="25"/>
      <c r="O26" s="24">
        <f t="shared" si="1"/>
        <v>145</v>
      </c>
      <c r="P26" s="25">
        <v>39</v>
      </c>
      <c r="Q26" s="25">
        <v>106</v>
      </c>
      <c r="R26" s="25"/>
    </row>
    <row r="27" spans="1:18" s="100" customFormat="1" ht="12.75" customHeight="1" hidden="1">
      <c r="A27" s="24"/>
      <c r="B27" s="547" t="s">
        <v>415</v>
      </c>
      <c r="C27" s="540"/>
      <c r="D27" s="75"/>
      <c r="E27" s="28"/>
      <c r="F27" s="24"/>
      <c r="G27" s="29"/>
      <c r="H27" s="24"/>
      <c r="I27" s="24"/>
      <c r="J27" s="91"/>
      <c r="K27" s="76">
        <f t="shared" si="0"/>
        <v>0</v>
      </c>
      <c r="L27" s="24"/>
      <c r="M27" s="24"/>
      <c r="N27" s="24"/>
      <c r="O27" s="89">
        <f t="shared" si="1"/>
        <v>0</v>
      </c>
      <c r="P27" s="24"/>
      <c r="Q27" s="24"/>
      <c r="R27" s="24"/>
    </row>
    <row r="28" spans="1:18" s="100" customFormat="1" ht="12.75" customHeight="1" hidden="1">
      <c r="A28" s="24"/>
      <c r="B28" s="545"/>
      <c r="C28" s="541"/>
      <c r="D28" s="80"/>
      <c r="E28" s="80"/>
      <c r="F28" s="24"/>
      <c r="G28" s="29"/>
      <c r="H28" s="24"/>
      <c r="I28" s="24"/>
      <c r="J28" s="91"/>
      <c r="K28" s="24">
        <f t="shared" si="0"/>
        <v>0</v>
      </c>
      <c r="L28" s="24"/>
      <c r="M28" s="24"/>
      <c r="N28" s="24"/>
      <c r="O28" s="24">
        <f t="shared" si="1"/>
        <v>0</v>
      </c>
      <c r="P28" s="24"/>
      <c r="Q28" s="24"/>
      <c r="R28" s="24"/>
    </row>
    <row r="29" spans="1:18" s="100" customFormat="1" ht="26.25" customHeight="1">
      <c r="A29" s="544">
        <v>11</v>
      </c>
      <c r="B29" s="547" t="s">
        <v>463</v>
      </c>
      <c r="C29" s="624" t="s">
        <v>116</v>
      </c>
      <c r="D29" s="542" t="s">
        <v>380</v>
      </c>
      <c r="E29" s="22" t="s">
        <v>161</v>
      </c>
      <c r="F29" s="325" t="s">
        <v>381</v>
      </c>
      <c r="G29" s="26">
        <f>H29+I29+J29</f>
        <v>4.349</v>
      </c>
      <c r="H29" s="26">
        <v>4.349</v>
      </c>
      <c r="I29" s="26"/>
      <c r="J29" s="26"/>
      <c r="K29" s="26">
        <f t="shared" si="0"/>
        <v>0</v>
      </c>
      <c r="L29" s="26"/>
      <c r="M29" s="26"/>
      <c r="N29" s="26"/>
      <c r="O29" s="26">
        <f t="shared" si="1"/>
        <v>1</v>
      </c>
      <c r="P29" s="326"/>
      <c r="Q29" s="26">
        <v>1</v>
      </c>
      <c r="R29" s="26"/>
    </row>
    <row r="30" spans="1:18" s="100" customFormat="1" ht="12.75">
      <c r="A30" s="545"/>
      <c r="B30" s="545"/>
      <c r="C30" s="624"/>
      <c r="D30" s="625"/>
      <c r="E30" s="59"/>
      <c r="F30" s="25"/>
      <c r="G30" s="25"/>
      <c r="H30" s="25"/>
      <c r="I30" s="25"/>
      <c r="J30" s="25"/>
      <c r="K30" s="25">
        <f t="shared" si="0"/>
        <v>0</v>
      </c>
      <c r="L30" s="25"/>
      <c r="M30" s="25"/>
      <c r="N30" s="25"/>
      <c r="O30" s="25">
        <f t="shared" si="1"/>
        <v>20</v>
      </c>
      <c r="P30" s="268"/>
      <c r="Q30" s="25">
        <v>20</v>
      </c>
      <c r="R30" s="25"/>
    </row>
    <row r="31" spans="1:18" s="100" customFormat="1" ht="19.5" customHeight="1" hidden="1">
      <c r="A31" s="544"/>
      <c r="B31" s="547"/>
      <c r="C31" s="542"/>
      <c r="D31" s="75"/>
      <c r="E31" s="22"/>
      <c r="F31" s="24"/>
      <c r="G31" s="24"/>
      <c r="H31" s="24"/>
      <c r="I31" s="24"/>
      <c r="J31" s="91"/>
      <c r="K31" s="22"/>
      <c r="L31" s="24"/>
      <c r="M31" s="24"/>
      <c r="N31" s="24"/>
      <c r="O31" s="22"/>
      <c r="P31" s="24"/>
      <c r="Q31" s="24"/>
      <c r="R31" s="24"/>
    </row>
    <row r="32" spans="1:18" s="100" customFormat="1" ht="12.75" hidden="1">
      <c r="A32" s="545"/>
      <c r="B32" s="545"/>
      <c r="C32" s="543"/>
      <c r="D32" s="80"/>
      <c r="E32" s="80"/>
      <c r="F32" s="24"/>
      <c r="G32" s="24"/>
      <c r="H32" s="24"/>
      <c r="I32" s="24"/>
      <c r="J32" s="91"/>
      <c r="K32" s="24"/>
      <c r="L32" s="24"/>
      <c r="M32" s="24"/>
      <c r="N32" s="24"/>
      <c r="O32" s="25"/>
      <c r="P32" s="24"/>
      <c r="Q32" s="24"/>
      <c r="R32" s="24"/>
    </row>
    <row r="33" spans="1:19" s="101" customFormat="1" ht="12.75">
      <c r="A33" s="35"/>
      <c r="B33" s="547"/>
      <c r="C33" s="82" t="s">
        <v>10</v>
      </c>
      <c r="D33" s="82"/>
      <c r="E33" s="82"/>
      <c r="F33" s="35"/>
      <c r="G33" s="261">
        <f>H33+I33+J33</f>
        <v>35.405</v>
      </c>
      <c r="H33" s="261">
        <f>H5+H7+H9+H11+H13+H15+H17+H19+H21+H23+H25+H27+H29+H31</f>
        <v>12.797</v>
      </c>
      <c r="I33" s="261">
        <f>I5+I7+I9+I11+I13+I15+I17+I19+I21+I23+I25+I27+I29+I31</f>
        <v>18.607999999999997</v>
      </c>
      <c r="J33" s="261">
        <f>J5+J7+J9+J11+J13+J15+J17+J19+J21+J23+J25+J27+J29+J31</f>
        <v>4</v>
      </c>
      <c r="K33" s="35">
        <f>L33+M33+N33</f>
        <v>1</v>
      </c>
      <c r="L33" s="35">
        <f aca="true" t="shared" si="2" ref="L33:N34">L5+L7+L9+L11+L13+L15+L17+L19+L21+L23+L25+L27+L29+L31</f>
        <v>1</v>
      </c>
      <c r="M33" s="35">
        <f t="shared" si="2"/>
        <v>0</v>
      </c>
      <c r="N33" s="35">
        <f t="shared" si="2"/>
        <v>0</v>
      </c>
      <c r="O33" s="35">
        <f>P33+Q33+R33</f>
        <v>28</v>
      </c>
      <c r="P33" s="35">
        <f aca="true" t="shared" si="3" ref="P33:R34">P5+P7+P9+P11+P13+P15+P17+P19+P21+P23+P25+P27+P29+P31</f>
        <v>5</v>
      </c>
      <c r="Q33" s="35">
        <f t="shared" si="3"/>
        <v>23</v>
      </c>
      <c r="R33" s="35">
        <f t="shared" si="3"/>
        <v>0</v>
      </c>
      <c r="S33" s="122"/>
    </row>
    <row r="34" spans="1:18" s="101" customFormat="1" ht="12.75">
      <c r="A34" s="39"/>
      <c r="B34" s="545"/>
      <c r="C34" s="85"/>
      <c r="D34" s="85"/>
      <c r="E34" s="85"/>
      <c r="F34" s="39"/>
      <c r="G34" s="39"/>
      <c r="H34" s="39"/>
      <c r="I34" s="39"/>
      <c r="J34" s="94"/>
      <c r="K34" s="102">
        <f>L34+M34+N34</f>
        <v>13</v>
      </c>
      <c r="L34" s="102">
        <f t="shared" si="2"/>
        <v>13</v>
      </c>
      <c r="M34" s="102">
        <f t="shared" si="2"/>
        <v>0</v>
      </c>
      <c r="N34" s="102">
        <f t="shared" si="2"/>
        <v>0</v>
      </c>
      <c r="O34" s="102">
        <f>P34+Q34+R34</f>
        <v>372</v>
      </c>
      <c r="P34" s="102">
        <f t="shared" si="3"/>
        <v>55</v>
      </c>
      <c r="Q34" s="102">
        <f t="shared" si="3"/>
        <v>317</v>
      </c>
      <c r="R34" s="102">
        <f t="shared" si="3"/>
        <v>0</v>
      </c>
    </row>
    <row r="35" spans="1:18" s="14" customFormat="1" ht="13.5">
      <c r="A35" s="33"/>
      <c r="B35" s="547"/>
      <c r="C35" s="41" t="s">
        <v>162</v>
      </c>
      <c r="D35" s="42"/>
      <c r="E35" s="43" t="s">
        <v>161</v>
      </c>
      <c r="F35" s="44"/>
      <c r="G35" s="45">
        <f>H35+I35+J35</f>
        <v>12.575000000000001</v>
      </c>
      <c r="H35" s="43">
        <f>H11+H23+H25+H29</f>
        <v>11.291</v>
      </c>
      <c r="I35" s="43">
        <f>I11+I23+I25+I29</f>
        <v>1.284</v>
      </c>
      <c r="J35" s="43">
        <f>J11+J23+J25+J29</f>
        <v>0</v>
      </c>
      <c r="K35" s="46"/>
      <c r="L35" s="46"/>
      <c r="M35" s="46"/>
      <c r="N35" s="46"/>
      <c r="O35" s="46"/>
      <c r="P35" s="46"/>
      <c r="Q35" s="46"/>
      <c r="R35" s="46"/>
    </row>
    <row r="36" spans="1:18" s="14" customFormat="1" ht="13.5">
      <c r="A36" s="37"/>
      <c r="B36" s="545"/>
      <c r="C36" s="47"/>
      <c r="D36" s="48"/>
      <c r="E36" s="43" t="s">
        <v>160</v>
      </c>
      <c r="F36" s="44"/>
      <c r="G36" s="45">
        <f>H36+I36+J36</f>
        <v>22.83</v>
      </c>
      <c r="H36" s="220">
        <f>H5+H7+H9+H13+H15+H17+H19+H21+H31</f>
        <v>1.506</v>
      </c>
      <c r="I36" s="220">
        <f>I5+I7+I9+I13+I15+I17+I19+I21+I31</f>
        <v>17.323999999999998</v>
      </c>
      <c r="J36" s="220">
        <f>J5+J7+J9+J13+J15+J17+J19+J21+J31</f>
        <v>4</v>
      </c>
      <c r="K36" s="46"/>
      <c r="L36" s="46"/>
      <c r="M36" s="46"/>
      <c r="N36" s="46"/>
      <c r="O36" s="46"/>
      <c r="P36" s="46"/>
      <c r="Q36" s="46"/>
      <c r="R36" s="53"/>
    </row>
    <row r="37" spans="1:18" s="14" customFormat="1" ht="13.5">
      <c r="A37" s="46"/>
      <c r="B37" s="46"/>
      <c r="C37" s="49"/>
      <c r="D37" s="49"/>
      <c r="E37" s="50"/>
      <c r="F37" s="51"/>
      <c r="G37" s="52"/>
      <c r="H37" s="50"/>
      <c r="I37" s="50"/>
      <c r="J37" s="50"/>
      <c r="K37" s="46"/>
      <c r="L37" s="46"/>
      <c r="M37" s="46"/>
      <c r="N37" s="46"/>
      <c r="O37" s="46"/>
      <c r="P37" s="46"/>
      <c r="Q37" s="46"/>
      <c r="R37" s="53"/>
    </row>
    <row r="38" spans="1:18" s="14" customFormat="1" ht="13.5">
      <c r="A38" s="46"/>
      <c r="B38" s="46"/>
      <c r="C38" s="49"/>
      <c r="D38" s="49"/>
      <c r="E38" s="50"/>
      <c r="F38" s="51"/>
      <c r="G38" s="52"/>
      <c r="H38" s="50"/>
      <c r="I38" s="50"/>
      <c r="J38" s="50"/>
      <c r="K38" s="46"/>
      <c r="L38" s="46"/>
      <c r="M38" s="46"/>
      <c r="N38" s="46"/>
      <c r="O38" s="46"/>
      <c r="P38" s="46"/>
      <c r="Q38" s="46"/>
      <c r="R38" s="46"/>
    </row>
    <row r="39" spans="4:11" s="15" customFormat="1" ht="12.75">
      <c r="D39" s="623" t="s">
        <v>173</v>
      </c>
      <c r="E39" s="623"/>
      <c r="F39" s="57"/>
      <c r="G39" s="259">
        <f>G5+G7+G17+G21</f>
        <v>12.73</v>
      </c>
      <c r="H39" s="259">
        <f>H5+H7+H17+H21</f>
        <v>1.506</v>
      </c>
      <c r="I39" s="259">
        <f>I5+I7+I17+I21</f>
        <v>11.224</v>
      </c>
      <c r="J39" s="259">
        <f>J5+J7+J17+J21</f>
        <v>0</v>
      </c>
      <c r="K39" s="57"/>
    </row>
    <row r="40" spans="4:11" s="15" customFormat="1" ht="12.75">
      <c r="D40" s="87" t="s">
        <v>378</v>
      </c>
      <c r="E40" s="87"/>
      <c r="F40" s="57"/>
      <c r="G40" s="259">
        <f>G9+G11+G15+G13+G19+G25++G31+G23+G29</f>
        <v>22.675</v>
      </c>
      <c r="H40" s="259">
        <f>H9+H11+H15+H13+H19+H25++H31+H23+H29</f>
        <v>11.291</v>
      </c>
      <c r="I40" s="259">
        <f>I9+I11+I15+I13+I19+I25++I31+I23+I29</f>
        <v>7.384</v>
      </c>
      <c r="J40" s="259">
        <f>J9+J11+J15+J13+J19+J25++J31+J23+J29</f>
        <v>4</v>
      </c>
      <c r="K40" s="57"/>
    </row>
    <row r="41" spans="4:10" ht="12.75" hidden="1">
      <c r="D41" s="623" t="s">
        <v>387</v>
      </c>
      <c r="E41" s="623"/>
      <c r="G41" s="327"/>
      <c r="H41" s="327"/>
      <c r="I41" s="327"/>
      <c r="J41" s="327"/>
    </row>
    <row r="42" spans="7:10" ht="12.75">
      <c r="G42" s="213"/>
      <c r="H42" s="213"/>
      <c r="I42" s="213"/>
      <c r="J42" s="213"/>
    </row>
    <row r="43" spans="7:10" ht="12.75">
      <c r="G43" s="213"/>
      <c r="H43" s="213"/>
      <c r="I43" s="213"/>
      <c r="J43" s="213"/>
    </row>
  </sheetData>
  <sheetProtection/>
  <mergeCells count="64">
    <mergeCell ref="C5:C6"/>
    <mergeCell ref="C7:C8"/>
    <mergeCell ref="C13:C14"/>
    <mergeCell ref="C15:C16"/>
    <mergeCell ref="D39:E39"/>
    <mergeCell ref="H3:H4"/>
    <mergeCell ref="C23:C24"/>
    <mergeCell ref="C25:C26"/>
    <mergeCell ref="C31:C32"/>
    <mergeCell ref="C27:C28"/>
    <mergeCell ref="I3:I4"/>
    <mergeCell ref="E2:E4"/>
    <mergeCell ref="F2:F4"/>
    <mergeCell ref="K2:N2"/>
    <mergeCell ref="K3:K4"/>
    <mergeCell ref="D29:D30"/>
    <mergeCell ref="J3:J4"/>
    <mergeCell ref="G2:G4"/>
    <mergeCell ref="C9:C10"/>
    <mergeCell ref="C21:C22"/>
    <mergeCell ref="C11:C12"/>
    <mergeCell ref="C19:C20"/>
    <mergeCell ref="C29:C30"/>
    <mergeCell ref="C17:C18"/>
    <mergeCell ref="D41:E41"/>
    <mergeCell ref="A1:R1"/>
    <mergeCell ref="H2:J2"/>
    <mergeCell ref="A2:A4"/>
    <mergeCell ref="C2:C4"/>
    <mergeCell ref="D2:D4"/>
    <mergeCell ref="O2:R2"/>
    <mergeCell ref="P3:R3"/>
    <mergeCell ref="O3:O4"/>
    <mergeCell ref="L3:N3"/>
    <mergeCell ref="B2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A5:A6"/>
    <mergeCell ref="A7:A8"/>
    <mergeCell ref="A9:A10"/>
    <mergeCell ref="A11:A12"/>
    <mergeCell ref="A13:A14"/>
    <mergeCell ref="A31:A32"/>
    <mergeCell ref="A15:A16"/>
    <mergeCell ref="A17:A18"/>
    <mergeCell ref="A19:A20"/>
    <mergeCell ref="A21:A22"/>
    <mergeCell ref="A23:A24"/>
    <mergeCell ref="A25:A26"/>
    <mergeCell ref="A29:A30"/>
  </mergeCells>
  <printOptions/>
  <pageMargins left="0.7874015748031497" right="0.3937007874015748" top="0.3937007874015748" bottom="0.3937007874015748" header="0" footer="0"/>
  <pageSetup fitToHeight="1" fitToWidth="1" horizontalDpi="300" verticalDpi="300" orientation="landscape" paperSize="9" scale="75" r:id="rId1"/>
  <headerFooter alignWithMargins="0">
    <oddFooter>&amp;CСтраница 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zoomScalePageLayoutView="0" workbookViewId="0" topLeftCell="A2">
      <selection activeCell="F19" sqref="F19"/>
    </sheetView>
  </sheetViews>
  <sheetFormatPr defaultColWidth="9.00390625" defaultRowHeight="12.75"/>
  <cols>
    <col min="1" max="1" width="4.25390625" style="0" customWidth="1"/>
    <col min="2" max="2" width="12.75390625" style="0" customWidth="1"/>
    <col min="3" max="3" width="20.625" style="0" customWidth="1"/>
    <col min="4" max="4" width="21.875" style="0" customWidth="1"/>
    <col min="5" max="5" width="12.00390625" style="0" customWidth="1"/>
    <col min="6" max="6" width="9.75390625" style="0" customWidth="1"/>
    <col min="7" max="7" width="7.125" style="0" customWidth="1"/>
    <col min="8" max="8" width="6.625" style="0" customWidth="1"/>
    <col min="9" max="9" width="7.375" style="0" customWidth="1"/>
    <col min="10" max="10" width="6.875" style="0" customWidth="1"/>
    <col min="11" max="11" width="7.875" style="0" customWidth="1"/>
    <col min="12" max="12" width="7.00390625" style="0" customWidth="1"/>
    <col min="13" max="13" width="6.875" style="0" customWidth="1"/>
    <col min="14" max="14" width="6.25390625" style="0" customWidth="1"/>
    <col min="15" max="15" width="7.00390625" style="0" customWidth="1"/>
    <col min="16" max="16" width="6.75390625" style="0" customWidth="1"/>
    <col min="17" max="17" width="7.125" style="0" customWidth="1"/>
    <col min="18" max="18" width="8.125" style="0" customWidth="1"/>
  </cols>
  <sheetData>
    <row r="1" spans="1:18" s="65" customFormat="1" ht="62.25" customHeight="1">
      <c r="A1" s="557" t="s">
        <v>580</v>
      </c>
      <c r="B1" s="557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</row>
    <row r="2" spans="1:18" s="15" customFormat="1" ht="12.75" customHeight="1">
      <c r="A2" s="544" t="s">
        <v>9</v>
      </c>
      <c r="B2" s="546" t="s">
        <v>391</v>
      </c>
      <c r="C2" s="546" t="s">
        <v>163</v>
      </c>
      <c r="D2" s="546" t="s">
        <v>164</v>
      </c>
      <c r="E2" s="546" t="s">
        <v>159</v>
      </c>
      <c r="F2" s="546" t="s">
        <v>165</v>
      </c>
      <c r="G2" s="546" t="s">
        <v>166</v>
      </c>
      <c r="H2" s="554" t="s">
        <v>0</v>
      </c>
      <c r="I2" s="555"/>
      <c r="J2" s="556"/>
      <c r="K2" s="554" t="s">
        <v>1</v>
      </c>
      <c r="L2" s="555"/>
      <c r="M2" s="555"/>
      <c r="N2" s="556"/>
      <c r="O2" s="554" t="s">
        <v>8</v>
      </c>
      <c r="P2" s="555"/>
      <c r="Q2" s="555"/>
      <c r="R2" s="556"/>
    </row>
    <row r="3" spans="1:18" s="15" customFormat="1" ht="12.75" customHeight="1">
      <c r="A3" s="547"/>
      <c r="B3" s="560"/>
      <c r="C3" s="547"/>
      <c r="D3" s="547"/>
      <c r="E3" s="547"/>
      <c r="F3" s="547"/>
      <c r="G3" s="547"/>
      <c r="H3" s="546" t="s">
        <v>167</v>
      </c>
      <c r="I3" s="546" t="s">
        <v>168</v>
      </c>
      <c r="J3" s="546" t="s">
        <v>169</v>
      </c>
      <c r="K3" s="546" t="s">
        <v>170</v>
      </c>
      <c r="L3" s="554" t="s">
        <v>0</v>
      </c>
      <c r="M3" s="555"/>
      <c r="N3" s="556"/>
      <c r="O3" s="546" t="s">
        <v>170</v>
      </c>
      <c r="P3" s="554" t="s">
        <v>0</v>
      </c>
      <c r="Q3" s="555"/>
      <c r="R3" s="556"/>
    </row>
    <row r="4" spans="1:18" s="15" customFormat="1" ht="24.75" customHeight="1">
      <c r="A4" s="545"/>
      <c r="B4" s="561"/>
      <c r="C4" s="545"/>
      <c r="D4" s="545"/>
      <c r="E4" s="545"/>
      <c r="F4" s="545"/>
      <c r="G4" s="545"/>
      <c r="H4" s="545"/>
      <c r="I4" s="545"/>
      <c r="J4" s="545"/>
      <c r="K4" s="545"/>
      <c r="L4" s="26" t="s">
        <v>3</v>
      </c>
      <c r="M4" s="26" t="s">
        <v>4</v>
      </c>
      <c r="N4" s="26" t="s">
        <v>5</v>
      </c>
      <c r="O4" s="545"/>
      <c r="P4" s="26" t="s">
        <v>3</v>
      </c>
      <c r="Q4" s="26" t="s">
        <v>4</v>
      </c>
      <c r="R4" s="26" t="s">
        <v>5</v>
      </c>
    </row>
    <row r="5" spans="1:21" s="100" customFormat="1" ht="25.5">
      <c r="A5" s="544">
        <v>1</v>
      </c>
      <c r="B5" s="547" t="s">
        <v>464</v>
      </c>
      <c r="C5" s="540" t="s">
        <v>98</v>
      </c>
      <c r="D5" s="75" t="s">
        <v>232</v>
      </c>
      <c r="E5" s="28" t="s">
        <v>161</v>
      </c>
      <c r="F5" s="22" t="s">
        <v>344</v>
      </c>
      <c r="G5" s="253">
        <f>H5+I5+J5</f>
        <v>8.811</v>
      </c>
      <c r="H5" s="248"/>
      <c r="I5" s="253">
        <v>8.811</v>
      </c>
      <c r="J5" s="68"/>
      <c r="K5" s="29"/>
      <c r="L5" s="22"/>
      <c r="M5" s="29"/>
      <c r="N5" s="22"/>
      <c r="O5" s="22">
        <f>P5+Q5+R5</f>
        <v>10</v>
      </c>
      <c r="P5" s="22"/>
      <c r="Q5" s="29">
        <v>10</v>
      </c>
      <c r="R5" s="22"/>
      <c r="U5" s="15"/>
    </row>
    <row r="6" spans="1:21" s="100" customFormat="1" ht="12.75">
      <c r="A6" s="545"/>
      <c r="B6" s="545"/>
      <c r="C6" s="541"/>
      <c r="D6" s="59"/>
      <c r="E6" s="59"/>
      <c r="F6" s="25"/>
      <c r="G6" s="67"/>
      <c r="H6" s="72"/>
      <c r="I6" s="67"/>
      <c r="J6" s="72"/>
      <c r="K6" s="29"/>
      <c r="L6" s="25"/>
      <c r="M6" s="29"/>
      <c r="N6" s="25"/>
      <c r="O6" s="25">
        <f aca="true" t="shared" si="0" ref="O6:O20">P6+Q6+R6</f>
        <v>127</v>
      </c>
      <c r="P6" s="25"/>
      <c r="Q6" s="29">
        <v>127</v>
      </c>
      <c r="R6" s="25"/>
      <c r="U6" s="15"/>
    </row>
    <row r="7" spans="1:21" s="100" customFormat="1" ht="63.75" customHeight="1">
      <c r="A7" s="544">
        <v>2</v>
      </c>
      <c r="B7" s="547" t="s">
        <v>465</v>
      </c>
      <c r="C7" s="542" t="s">
        <v>215</v>
      </c>
      <c r="D7" s="75" t="s">
        <v>232</v>
      </c>
      <c r="E7" s="22" t="s">
        <v>160</v>
      </c>
      <c r="F7" s="128" t="s">
        <v>343</v>
      </c>
      <c r="G7" s="248">
        <f>H7+I7+J7</f>
        <v>18.144</v>
      </c>
      <c r="H7" s="253"/>
      <c r="I7" s="248">
        <v>18.144</v>
      </c>
      <c r="J7" s="67"/>
      <c r="K7" s="22">
        <f>L7+M7+N7</f>
        <v>1</v>
      </c>
      <c r="L7" s="29"/>
      <c r="M7" s="22">
        <v>1</v>
      </c>
      <c r="N7" s="29"/>
      <c r="O7" s="22">
        <f>P7+Q7+R7</f>
        <v>16</v>
      </c>
      <c r="P7" s="29">
        <v>15</v>
      </c>
      <c r="Q7" s="22">
        <v>1</v>
      </c>
      <c r="R7" s="22"/>
      <c r="U7" s="15"/>
    </row>
    <row r="8" spans="1:21" s="100" customFormat="1" ht="12.75">
      <c r="A8" s="545"/>
      <c r="B8" s="545"/>
      <c r="C8" s="543"/>
      <c r="D8" s="59"/>
      <c r="E8" s="59"/>
      <c r="F8" s="29"/>
      <c r="G8" s="72"/>
      <c r="H8" s="67"/>
      <c r="I8" s="72"/>
      <c r="J8" s="67"/>
      <c r="K8" s="25">
        <f aca="true" t="shared" si="1" ref="K8:K20">L8+M8+N8</f>
        <v>8</v>
      </c>
      <c r="L8" s="29"/>
      <c r="M8" s="25">
        <v>8</v>
      </c>
      <c r="N8" s="29"/>
      <c r="O8" s="25">
        <f t="shared" si="0"/>
        <v>191</v>
      </c>
      <c r="P8" s="29">
        <v>181</v>
      </c>
      <c r="Q8" s="25">
        <v>10</v>
      </c>
      <c r="R8" s="25"/>
      <c r="U8" s="15"/>
    </row>
    <row r="9" spans="1:21" s="100" customFormat="1" ht="38.25" customHeight="1">
      <c r="A9" s="544">
        <v>3</v>
      </c>
      <c r="B9" s="547" t="s">
        <v>466</v>
      </c>
      <c r="C9" s="542" t="s">
        <v>22</v>
      </c>
      <c r="D9" s="75" t="s">
        <v>232</v>
      </c>
      <c r="E9" s="22" t="s">
        <v>160</v>
      </c>
      <c r="F9" s="22" t="s">
        <v>11</v>
      </c>
      <c r="G9" s="68">
        <f>H9+I9+J9</f>
        <v>6.3</v>
      </c>
      <c r="H9" s="68"/>
      <c r="I9" s="67">
        <v>6.3</v>
      </c>
      <c r="J9" s="228"/>
      <c r="K9" s="22">
        <f t="shared" si="1"/>
        <v>0</v>
      </c>
      <c r="L9" s="66"/>
      <c r="M9" s="29"/>
      <c r="N9" s="22"/>
      <c r="O9" s="22">
        <f t="shared" si="0"/>
        <v>3</v>
      </c>
      <c r="P9" s="22">
        <v>2</v>
      </c>
      <c r="Q9" s="29">
        <v>1</v>
      </c>
      <c r="R9" s="22"/>
      <c r="U9" s="15"/>
    </row>
    <row r="10" spans="1:21" s="100" customFormat="1" ht="12.75">
      <c r="A10" s="545"/>
      <c r="B10" s="545"/>
      <c r="C10" s="543"/>
      <c r="D10" s="59"/>
      <c r="E10" s="59"/>
      <c r="F10" s="25"/>
      <c r="G10" s="72"/>
      <c r="H10" s="72"/>
      <c r="I10" s="67"/>
      <c r="J10" s="229"/>
      <c r="K10" s="25">
        <f t="shared" si="1"/>
        <v>0</v>
      </c>
      <c r="L10" s="71"/>
      <c r="M10" s="29"/>
      <c r="N10" s="25"/>
      <c r="O10" s="25">
        <f t="shared" si="0"/>
        <v>35</v>
      </c>
      <c r="P10" s="25">
        <v>27</v>
      </c>
      <c r="Q10" s="29">
        <v>8</v>
      </c>
      <c r="R10" s="25"/>
      <c r="U10" s="15"/>
    </row>
    <row r="11" spans="1:21" s="100" customFormat="1" ht="38.25" customHeight="1">
      <c r="A11" s="544">
        <v>4</v>
      </c>
      <c r="B11" s="547" t="s">
        <v>467</v>
      </c>
      <c r="C11" s="542" t="s">
        <v>99</v>
      </c>
      <c r="D11" s="75" t="s">
        <v>232</v>
      </c>
      <c r="E11" s="22" t="s">
        <v>160</v>
      </c>
      <c r="F11" s="29" t="s">
        <v>23</v>
      </c>
      <c r="G11" s="257">
        <f>H11+I11+J11</f>
        <v>1.7</v>
      </c>
      <c r="H11" s="258">
        <v>0.75</v>
      </c>
      <c r="I11" s="257">
        <v>0.95</v>
      </c>
      <c r="J11" s="67"/>
      <c r="K11" s="22">
        <f t="shared" si="1"/>
        <v>0</v>
      </c>
      <c r="L11" s="29"/>
      <c r="M11" s="22"/>
      <c r="N11" s="29"/>
      <c r="O11" s="22">
        <f t="shared" si="0"/>
        <v>2</v>
      </c>
      <c r="P11" s="29">
        <v>2</v>
      </c>
      <c r="Q11" s="22"/>
      <c r="R11" s="22"/>
      <c r="U11" s="15"/>
    </row>
    <row r="12" spans="1:21" s="100" customFormat="1" ht="12.75">
      <c r="A12" s="545"/>
      <c r="B12" s="545"/>
      <c r="C12" s="543"/>
      <c r="D12" s="59"/>
      <c r="E12" s="59"/>
      <c r="F12" s="29"/>
      <c r="G12" s="72"/>
      <c r="H12" s="67"/>
      <c r="I12" s="72"/>
      <c r="J12" s="67"/>
      <c r="K12" s="25">
        <f t="shared" si="1"/>
        <v>0</v>
      </c>
      <c r="L12" s="29"/>
      <c r="M12" s="25"/>
      <c r="N12" s="29"/>
      <c r="O12" s="25">
        <f t="shared" si="0"/>
        <v>25</v>
      </c>
      <c r="P12" s="29">
        <v>25</v>
      </c>
      <c r="Q12" s="25"/>
      <c r="R12" s="25"/>
      <c r="U12" s="15"/>
    </row>
    <row r="13" spans="1:21" s="100" customFormat="1" ht="25.5">
      <c r="A13" s="544">
        <v>5</v>
      </c>
      <c r="B13" s="547" t="s">
        <v>468</v>
      </c>
      <c r="C13" s="542" t="s">
        <v>100</v>
      </c>
      <c r="D13" s="75" t="s">
        <v>232</v>
      </c>
      <c r="E13" s="22" t="s">
        <v>160</v>
      </c>
      <c r="F13" s="22" t="s">
        <v>24</v>
      </c>
      <c r="G13" s="68">
        <f>H13+I13+J13</f>
        <v>3.7</v>
      </c>
      <c r="H13" s="68">
        <v>3.7</v>
      </c>
      <c r="I13" s="67"/>
      <c r="J13" s="228"/>
      <c r="K13" s="22">
        <f t="shared" si="1"/>
        <v>0</v>
      </c>
      <c r="L13" s="66"/>
      <c r="M13" s="29"/>
      <c r="N13" s="22"/>
      <c r="O13" s="22">
        <f t="shared" si="0"/>
        <v>7</v>
      </c>
      <c r="P13" s="22">
        <v>1</v>
      </c>
      <c r="Q13" s="29">
        <v>6</v>
      </c>
      <c r="R13" s="22"/>
      <c r="U13" s="15"/>
    </row>
    <row r="14" spans="1:21" s="100" customFormat="1" ht="12.75">
      <c r="A14" s="545"/>
      <c r="B14" s="545"/>
      <c r="C14" s="543"/>
      <c r="D14" s="59"/>
      <c r="E14" s="59"/>
      <c r="F14" s="25"/>
      <c r="G14" s="72"/>
      <c r="H14" s="72"/>
      <c r="I14" s="67"/>
      <c r="J14" s="229"/>
      <c r="K14" s="25">
        <f t="shared" si="1"/>
        <v>0</v>
      </c>
      <c r="L14" s="71"/>
      <c r="M14" s="29"/>
      <c r="N14" s="25"/>
      <c r="O14" s="25">
        <f t="shared" si="0"/>
        <v>112</v>
      </c>
      <c r="P14" s="25">
        <v>14</v>
      </c>
      <c r="Q14" s="29">
        <v>98</v>
      </c>
      <c r="R14" s="25"/>
      <c r="U14" s="15"/>
    </row>
    <row r="15" spans="1:21" s="100" customFormat="1" ht="38.25" customHeight="1" hidden="1">
      <c r="A15" s="22"/>
      <c r="B15" s="547"/>
      <c r="C15" s="542" t="s">
        <v>25</v>
      </c>
      <c r="D15" s="75" t="s">
        <v>232</v>
      </c>
      <c r="E15" s="22" t="s">
        <v>160</v>
      </c>
      <c r="F15" s="22" t="s">
        <v>26</v>
      </c>
      <c r="G15" s="68">
        <f>H15+I15+J15</f>
        <v>0</v>
      </c>
      <c r="H15" s="68"/>
      <c r="I15" s="68"/>
      <c r="J15" s="68"/>
      <c r="K15" s="22">
        <f t="shared" si="1"/>
        <v>0</v>
      </c>
      <c r="L15" s="22"/>
      <c r="M15" s="22"/>
      <c r="N15" s="22"/>
      <c r="O15" s="22">
        <f t="shared" si="0"/>
        <v>0</v>
      </c>
      <c r="P15" s="22"/>
      <c r="Q15" s="22"/>
      <c r="R15" s="22"/>
      <c r="U15" s="15"/>
    </row>
    <row r="16" spans="1:21" s="100" customFormat="1" ht="12.75" customHeight="1" hidden="1">
      <c r="A16" s="25"/>
      <c r="B16" s="545"/>
      <c r="C16" s="543"/>
      <c r="D16" s="59"/>
      <c r="E16" s="59"/>
      <c r="F16" s="25"/>
      <c r="G16" s="72"/>
      <c r="H16" s="72"/>
      <c r="I16" s="72"/>
      <c r="J16" s="72"/>
      <c r="K16" s="25">
        <f t="shared" si="1"/>
        <v>0</v>
      </c>
      <c r="L16" s="25"/>
      <c r="M16" s="25"/>
      <c r="N16" s="25"/>
      <c r="O16" s="25">
        <f t="shared" si="0"/>
        <v>0</v>
      </c>
      <c r="P16" s="25"/>
      <c r="Q16" s="25"/>
      <c r="R16" s="25"/>
      <c r="U16" s="15"/>
    </row>
    <row r="17" spans="1:21" s="100" customFormat="1" ht="38.25" customHeight="1">
      <c r="A17" s="544">
        <v>6</v>
      </c>
      <c r="B17" s="547" t="s">
        <v>469</v>
      </c>
      <c r="C17" s="542" t="s">
        <v>101</v>
      </c>
      <c r="D17" s="75" t="s">
        <v>232</v>
      </c>
      <c r="E17" s="22" t="s">
        <v>160</v>
      </c>
      <c r="F17" s="29" t="s">
        <v>117</v>
      </c>
      <c r="G17" s="68">
        <f>H17+I17+J17</f>
        <v>10.6</v>
      </c>
      <c r="H17" s="67"/>
      <c r="I17" s="68">
        <v>10.6</v>
      </c>
      <c r="J17" s="67"/>
      <c r="K17" s="22">
        <f t="shared" si="1"/>
        <v>0</v>
      </c>
      <c r="L17" s="29"/>
      <c r="M17" s="22"/>
      <c r="N17" s="29"/>
      <c r="O17" s="22">
        <f t="shared" si="0"/>
        <v>10</v>
      </c>
      <c r="P17" s="29">
        <v>5</v>
      </c>
      <c r="Q17" s="22">
        <v>5</v>
      </c>
      <c r="R17" s="22"/>
      <c r="U17" s="15"/>
    </row>
    <row r="18" spans="1:21" s="100" customFormat="1" ht="12.75" customHeight="1">
      <c r="A18" s="545"/>
      <c r="B18" s="545"/>
      <c r="C18" s="543"/>
      <c r="D18" s="59"/>
      <c r="E18" s="59"/>
      <c r="F18" s="29"/>
      <c r="G18" s="72"/>
      <c r="H18" s="67"/>
      <c r="I18" s="72"/>
      <c r="J18" s="67"/>
      <c r="K18" s="25">
        <f t="shared" si="1"/>
        <v>0</v>
      </c>
      <c r="L18" s="29"/>
      <c r="M18" s="25"/>
      <c r="N18" s="29"/>
      <c r="O18" s="25">
        <f t="shared" si="0"/>
        <v>131</v>
      </c>
      <c r="P18" s="29">
        <v>53</v>
      </c>
      <c r="Q18" s="25">
        <v>78</v>
      </c>
      <c r="R18" s="25"/>
      <c r="U18" s="15"/>
    </row>
    <row r="19" spans="1:21" s="100" customFormat="1" ht="25.5">
      <c r="A19" s="544">
        <v>7</v>
      </c>
      <c r="B19" s="547" t="s">
        <v>470</v>
      </c>
      <c r="C19" s="542" t="s">
        <v>200</v>
      </c>
      <c r="D19" s="75" t="s">
        <v>232</v>
      </c>
      <c r="E19" s="22" t="s">
        <v>160</v>
      </c>
      <c r="F19" s="22" t="s">
        <v>589</v>
      </c>
      <c r="G19" s="68">
        <f>H19+I19+J19</f>
        <v>1</v>
      </c>
      <c r="H19" s="68">
        <v>1</v>
      </c>
      <c r="I19" s="68"/>
      <c r="J19" s="68"/>
      <c r="K19" s="22">
        <f t="shared" si="1"/>
        <v>0</v>
      </c>
      <c r="L19" s="22"/>
      <c r="M19" s="22"/>
      <c r="N19" s="22"/>
      <c r="O19" s="22">
        <f t="shared" si="0"/>
        <v>2</v>
      </c>
      <c r="P19" s="22"/>
      <c r="Q19" s="22">
        <v>2</v>
      </c>
      <c r="R19" s="22"/>
      <c r="U19" s="15"/>
    </row>
    <row r="20" spans="1:21" s="100" customFormat="1" ht="12.75" customHeight="1">
      <c r="A20" s="545"/>
      <c r="B20" s="545"/>
      <c r="C20" s="543"/>
      <c r="D20" s="59"/>
      <c r="E20" s="59"/>
      <c r="F20" s="25"/>
      <c r="G20" s="25"/>
      <c r="H20" s="25"/>
      <c r="I20" s="25"/>
      <c r="J20" s="25"/>
      <c r="K20" s="24">
        <f t="shared" si="1"/>
        <v>0</v>
      </c>
      <c r="L20" s="25"/>
      <c r="M20" s="25"/>
      <c r="N20" s="25"/>
      <c r="O20" s="25">
        <f t="shared" si="0"/>
        <v>22</v>
      </c>
      <c r="P20" s="25"/>
      <c r="Q20" s="25">
        <v>22</v>
      </c>
      <c r="R20" s="25"/>
      <c r="U20" s="15"/>
    </row>
    <row r="21" spans="1:21" s="14" customFormat="1" ht="13.5" customHeight="1">
      <c r="A21" s="35"/>
      <c r="B21" s="35"/>
      <c r="C21" s="82" t="s">
        <v>10</v>
      </c>
      <c r="D21" s="82"/>
      <c r="E21" s="82"/>
      <c r="F21" s="35"/>
      <c r="G21" s="261">
        <f>G5+G7+G9+G11+G13+G15+G17+G19</f>
        <v>50.255</v>
      </c>
      <c r="H21" s="261">
        <f aca="true" t="shared" si="2" ref="H21:K22">H5+H7+H9+H11+H13+H15+H17+H19</f>
        <v>5.45</v>
      </c>
      <c r="I21" s="35">
        <f t="shared" si="2"/>
        <v>44.805</v>
      </c>
      <c r="J21" s="93">
        <f t="shared" si="2"/>
        <v>0</v>
      </c>
      <c r="K21" s="35">
        <f t="shared" si="2"/>
        <v>1</v>
      </c>
      <c r="L21" s="35">
        <f aca="true" t="shared" si="3" ref="L21:R21">L5+L7+L9+L11+L13+L15+L17+L19</f>
        <v>0</v>
      </c>
      <c r="M21" s="35">
        <f t="shared" si="3"/>
        <v>1</v>
      </c>
      <c r="N21" s="35">
        <f t="shared" si="3"/>
        <v>0</v>
      </c>
      <c r="O21" s="35">
        <f t="shared" si="3"/>
        <v>50</v>
      </c>
      <c r="P21" s="35">
        <f t="shared" si="3"/>
        <v>25</v>
      </c>
      <c r="Q21" s="35">
        <f t="shared" si="3"/>
        <v>25</v>
      </c>
      <c r="R21" s="35">
        <f t="shared" si="3"/>
        <v>0</v>
      </c>
      <c r="U21" s="15"/>
    </row>
    <row r="22" spans="1:21" s="14" customFormat="1" ht="13.5" customHeight="1">
      <c r="A22" s="39"/>
      <c r="B22" s="39"/>
      <c r="C22" s="85"/>
      <c r="D22" s="85"/>
      <c r="E22" s="85"/>
      <c r="F22" s="39"/>
      <c r="G22" s="39"/>
      <c r="H22" s="39"/>
      <c r="I22" s="39"/>
      <c r="J22" s="94"/>
      <c r="K22" s="39">
        <f t="shared" si="2"/>
        <v>8</v>
      </c>
      <c r="L22" s="39">
        <f aca="true" t="shared" si="4" ref="L22:R22">L6+L8+L10+L12+L14+L16+L18+L20</f>
        <v>0</v>
      </c>
      <c r="M22" s="39">
        <f t="shared" si="4"/>
        <v>8</v>
      </c>
      <c r="N22" s="39">
        <f t="shared" si="4"/>
        <v>0</v>
      </c>
      <c r="O22" s="39">
        <f t="shared" si="4"/>
        <v>643</v>
      </c>
      <c r="P22" s="39">
        <f t="shared" si="4"/>
        <v>300</v>
      </c>
      <c r="Q22" s="39">
        <f t="shared" si="4"/>
        <v>343</v>
      </c>
      <c r="R22" s="39">
        <f t="shared" si="4"/>
        <v>0</v>
      </c>
      <c r="U22" s="15"/>
    </row>
    <row r="23" spans="1:18" s="15" customFormat="1" ht="12.75" customHeight="1">
      <c r="A23" s="33"/>
      <c r="B23" s="36"/>
      <c r="C23" s="41" t="s">
        <v>162</v>
      </c>
      <c r="D23" s="42"/>
      <c r="E23" s="43" t="s">
        <v>161</v>
      </c>
      <c r="F23" s="44"/>
      <c r="G23" s="218">
        <f>H23+I23+J23</f>
        <v>8.811</v>
      </c>
      <c r="H23" s="220">
        <f>H5</f>
        <v>0</v>
      </c>
      <c r="I23" s="220">
        <f>I5</f>
        <v>8.811</v>
      </c>
      <c r="J23" s="220">
        <f>J5</f>
        <v>0</v>
      </c>
      <c r="K23" s="46"/>
      <c r="L23" s="46"/>
      <c r="M23" s="46"/>
      <c r="N23" s="46"/>
      <c r="O23" s="46"/>
      <c r="P23" s="46"/>
      <c r="Q23" s="46"/>
      <c r="R23" s="46"/>
    </row>
    <row r="24" spans="1:18" s="15" customFormat="1" ht="17.25" customHeight="1">
      <c r="A24" s="37"/>
      <c r="B24" s="40"/>
      <c r="C24" s="47"/>
      <c r="D24" s="48"/>
      <c r="E24" s="43" t="s">
        <v>160</v>
      </c>
      <c r="F24" s="44"/>
      <c r="G24" s="218">
        <f>H24+I24+J24</f>
        <v>41.444</v>
      </c>
      <c r="H24" s="220">
        <f>H7+H9+H11+H13+H15+H17+H19</f>
        <v>5.45</v>
      </c>
      <c r="I24" s="220">
        <f>I7+I9+I11+I13+I15+I17+I19</f>
        <v>35.994</v>
      </c>
      <c r="J24" s="220">
        <f>J7+J9+J11+J13+J15+J17+J19</f>
        <v>0</v>
      </c>
      <c r="K24" s="46"/>
      <c r="L24" s="46"/>
      <c r="M24" s="46"/>
      <c r="N24" s="46"/>
      <c r="O24" s="46"/>
      <c r="P24" s="46"/>
      <c r="Q24" s="46"/>
      <c r="R24" s="46"/>
    </row>
    <row r="25" s="15" customFormat="1" ht="12.75">
      <c r="R25" s="227"/>
    </row>
    <row r="26" spans="4:21" ht="25.5">
      <c r="D26" s="107" t="s">
        <v>232</v>
      </c>
      <c r="G26" s="293">
        <f>G21</f>
        <v>50.255</v>
      </c>
      <c r="H26" s="293">
        <f>H21</f>
        <v>5.45</v>
      </c>
      <c r="I26" s="293">
        <f>I21</f>
        <v>44.805</v>
      </c>
      <c r="J26" s="293">
        <f>J21</f>
        <v>0</v>
      </c>
      <c r="U26" s="15"/>
    </row>
    <row r="27" ht="12.75">
      <c r="U27" s="15"/>
    </row>
    <row r="28" spans="7:21" ht="12.75">
      <c r="G28" s="213"/>
      <c r="H28" s="213"/>
      <c r="I28" s="213"/>
      <c r="J28" s="213"/>
      <c r="U28" s="15"/>
    </row>
    <row r="29" ht="12.75">
      <c r="U29" s="15"/>
    </row>
    <row r="30" ht="12.75">
      <c r="U30" s="15"/>
    </row>
    <row r="31" ht="12.75">
      <c r="U31" s="15"/>
    </row>
    <row r="32" ht="12.75">
      <c r="U32" s="15"/>
    </row>
    <row r="33" ht="12.75">
      <c r="U33" s="15"/>
    </row>
    <row r="34" ht="12.75">
      <c r="U34" s="15"/>
    </row>
    <row r="35" ht="12.75">
      <c r="U35" s="15"/>
    </row>
    <row r="36" ht="12.75">
      <c r="U36" s="15"/>
    </row>
    <row r="37" ht="12.75">
      <c r="U37" s="15"/>
    </row>
    <row r="38" ht="12.75">
      <c r="U38" s="15"/>
    </row>
    <row r="39" ht="12.75">
      <c r="U39" s="202"/>
    </row>
    <row r="40" ht="12.75">
      <c r="U40" s="202"/>
    </row>
    <row r="41" ht="12.75">
      <c r="U41" s="14"/>
    </row>
    <row r="42" ht="12.75">
      <c r="U42" s="14"/>
    </row>
    <row r="43" ht="12.75">
      <c r="U43" s="57"/>
    </row>
  </sheetData>
  <sheetProtection/>
  <mergeCells count="41">
    <mergeCell ref="A1:R1"/>
    <mergeCell ref="H3:H4"/>
    <mergeCell ref="I3:I4"/>
    <mergeCell ref="J3:J4"/>
    <mergeCell ref="K3:K4"/>
    <mergeCell ref="L3:N3"/>
    <mergeCell ref="K2:N2"/>
    <mergeCell ref="O2:R2"/>
    <mergeCell ref="P3:R3"/>
    <mergeCell ref="O3:O4"/>
    <mergeCell ref="H2:J2"/>
    <mergeCell ref="A2:A4"/>
    <mergeCell ref="C2:C4"/>
    <mergeCell ref="D2:D4"/>
    <mergeCell ref="E2:E4"/>
    <mergeCell ref="F2:F4"/>
    <mergeCell ref="G2:G4"/>
    <mergeCell ref="B2:B4"/>
    <mergeCell ref="C19:C20"/>
    <mergeCell ref="C5:C6"/>
    <mergeCell ref="C7:C8"/>
    <mergeCell ref="C9:C10"/>
    <mergeCell ref="C11:C12"/>
    <mergeCell ref="C13:C14"/>
    <mergeCell ref="C15:C16"/>
    <mergeCell ref="B9:B10"/>
    <mergeCell ref="B11:B12"/>
    <mergeCell ref="B13:B14"/>
    <mergeCell ref="B15:B16"/>
    <mergeCell ref="C17:C18"/>
    <mergeCell ref="B17:B18"/>
    <mergeCell ref="B19:B20"/>
    <mergeCell ref="A5:A6"/>
    <mergeCell ref="A7:A8"/>
    <mergeCell ref="A9:A10"/>
    <mergeCell ref="A11:A12"/>
    <mergeCell ref="A13:A14"/>
    <mergeCell ref="A17:A18"/>
    <mergeCell ref="A19:A20"/>
    <mergeCell ref="B5:B6"/>
    <mergeCell ref="B7:B8"/>
  </mergeCells>
  <printOptions/>
  <pageMargins left="0.7874015748031497" right="0.3937007874015748" top="0.3937007874015748" bottom="0.31496062992125984" header="0" footer="0"/>
  <pageSetup fitToHeight="1" fitToWidth="1" horizontalDpi="300" verticalDpi="300" orientation="landscape" paperSize="9" scale="82" r:id="rId1"/>
  <headerFooter alignWithMargins="0">
    <oddFooter>&amp;CСтраница 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63"/>
  <sheetViews>
    <sheetView view="pageBreakPreview" zoomScaleSheetLayoutView="100" zoomScalePageLayoutView="0" workbookViewId="0" topLeftCell="A1">
      <pane xSplit="3" ySplit="1" topLeftCell="D2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M17" sqref="M17:M18"/>
    </sheetView>
  </sheetViews>
  <sheetFormatPr defaultColWidth="9.00390625" defaultRowHeight="12.75"/>
  <cols>
    <col min="1" max="1" width="4.25390625" style="0" customWidth="1"/>
    <col min="2" max="2" width="12.125" style="0" customWidth="1"/>
    <col min="3" max="4" width="20.625" style="0" customWidth="1"/>
    <col min="5" max="5" width="11.25390625" style="0" customWidth="1"/>
    <col min="7" max="8" width="8.00390625" style="0" bestFit="1" customWidth="1"/>
    <col min="9" max="9" width="7.375" style="0" customWidth="1"/>
    <col min="10" max="10" width="6.875" style="0" customWidth="1"/>
    <col min="11" max="11" width="7.875" style="0" customWidth="1"/>
    <col min="12" max="12" width="7.00390625" style="0" customWidth="1"/>
    <col min="13" max="13" width="6.875" style="0" customWidth="1"/>
    <col min="14" max="14" width="6.25390625" style="0" customWidth="1"/>
    <col min="15" max="15" width="7.00390625" style="0" customWidth="1"/>
    <col min="16" max="16" width="6.75390625" style="0" customWidth="1"/>
    <col min="17" max="17" width="7.125" style="0" customWidth="1"/>
    <col min="18" max="18" width="8.125" style="0" customWidth="1"/>
  </cols>
  <sheetData>
    <row r="1" spans="1:18" s="65" customFormat="1" ht="71.25" customHeight="1">
      <c r="A1" s="557" t="s">
        <v>581</v>
      </c>
      <c r="B1" s="557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</row>
    <row r="2" spans="1:18" s="15" customFormat="1" ht="12.75" customHeight="1">
      <c r="A2" s="544" t="s">
        <v>9</v>
      </c>
      <c r="B2" s="546" t="s">
        <v>391</v>
      </c>
      <c r="C2" s="546" t="s">
        <v>163</v>
      </c>
      <c r="D2" s="546" t="s">
        <v>164</v>
      </c>
      <c r="E2" s="546" t="s">
        <v>159</v>
      </c>
      <c r="F2" s="546" t="s">
        <v>165</v>
      </c>
      <c r="G2" s="546" t="s">
        <v>166</v>
      </c>
      <c r="H2" s="554" t="s">
        <v>0</v>
      </c>
      <c r="I2" s="555"/>
      <c r="J2" s="556"/>
      <c r="K2" s="554" t="s">
        <v>1</v>
      </c>
      <c r="L2" s="555"/>
      <c r="M2" s="555"/>
      <c r="N2" s="556"/>
      <c r="O2" s="554" t="s">
        <v>8</v>
      </c>
      <c r="P2" s="555"/>
      <c r="Q2" s="555"/>
      <c r="R2" s="556"/>
    </row>
    <row r="3" spans="1:18" s="15" customFormat="1" ht="12.75" customHeight="1">
      <c r="A3" s="547"/>
      <c r="B3" s="560"/>
      <c r="C3" s="547"/>
      <c r="D3" s="547"/>
      <c r="E3" s="547"/>
      <c r="F3" s="547"/>
      <c r="G3" s="547"/>
      <c r="H3" s="546" t="s">
        <v>167</v>
      </c>
      <c r="I3" s="546" t="s">
        <v>168</v>
      </c>
      <c r="J3" s="546" t="s">
        <v>169</v>
      </c>
      <c r="K3" s="546" t="s">
        <v>170</v>
      </c>
      <c r="L3" s="554" t="s">
        <v>0</v>
      </c>
      <c r="M3" s="555"/>
      <c r="N3" s="556"/>
      <c r="O3" s="546" t="s">
        <v>170</v>
      </c>
      <c r="P3" s="554" t="s">
        <v>0</v>
      </c>
      <c r="Q3" s="555"/>
      <c r="R3" s="556"/>
    </row>
    <row r="4" spans="1:18" s="15" customFormat="1" ht="24.75" customHeight="1">
      <c r="A4" s="547"/>
      <c r="B4" s="561"/>
      <c r="C4" s="547"/>
      <c r="D4" s="545"/>
      <c r="E4" s="545"/>
      <c r="F4" s="545"/>
      <c r="G4" s="545"/>
      <c r="H4" s="545"/>
      <c r="I4" s="545"/>
      <c r="J4" s="545"/>
      <c r="K4" s="545"/>
      <c r="L4" s="26" t="s">
        <v>3</v>
      </c>
      <c r="M4" s="26" t="s">
        <v>4</v>
      </c>
      <c r="N4" s="26" t="s">
        <v>5</v>
      </c>
      <c r="O4" s="545"/>
      <c r="P4" s="26" t="s">
        <v>3</v>
      </c>
      <c r="Q4" s="26" t="s">
        <v>4</v>
      </c>
      <c r="R4" s="26" t="s">
        <v>5</v>
      </c>
    </row>
    <row r="5" spans="1:18" s="100" customFormat="1" ht="18.75" customHeight="1">
      <c r="A5" s="544">
        <v>1</v>
      </c>
      <c r="B5" s="544" t="s">
        <v>471</v>
      </c>
      <c r="C5" s="540" t="s">
        <v>28</v>
      </c>
      <c r="D5" s="546" t="s">
        <v>234</v>
      </c>
      <c r="E5" s="22" t="s">
        <v>160</v>
      </c>
      <c r="F5" s="22" t="s">
        <v>303</v>
      </c>
      <c r="G5" s="22">
        <f>H5+I5+J5</f>
        <v>19.412</v>
      </c>
      <c r="H5" s="22"/>
      <c r="I5" s="29">
        <v>19.412</v>
      </c>
      <c r="J5" s="22"/>
      <c r="K5" s="22">
        <f>L5+M5+N5</f>
        <v>1</v>
      </c>
      <c r="L5" s="22"/>
      <c r="M5" s="22">
        <v>1</v>
      </c>
      <c r="N5" s="22"/>
      <c r="O5" s="22">
        <f>P5+Q5+R5</f>
        <v>0</v>
      </c>
      <c r="P5" s="22"/>
      <c r="Q5" s="29"/>
      <c r="R5" s="22"/>
    </row>
    <row r="6" spans="1:18" s="100" customFormat="1" ht="12.75" customHeight="1">
      <c r="A6" s="547"/>
      <c r="B6" s="547"/>
      <c r="C6" s="629"/>
      <c r="D6" s="561"/>
      <c r="E6" s="59"/>
      <c r="F6" s="25"/>
      <c r="G6" s="25"/>
      <c r="H6" s="25"/>
      <c r="I6" s="29"/>
      <c r="J6" s="25"/>
      <c r="K6" s="25">
        <f>L6+M6+N6</f>
        <v>41.2</v>
      </c>
      <c r="L6" s="25"/>
      <c r="M6" s="25">
        <v>41.2</v>
      </c>
      <c r="N6" s="25"/>
      <c r="O6" s="25">
        <f aca="true" t="shared" si="0" ref="O6:O22">P6+Q6+R6</f>
        <v>0</v>
      </c>
      <c r="P6" s="25"/>
      <c r="Q6" s="29"/>
      <c r="R6" s="25"/>
    </row>
    <row r="7" spans="1:18" s="100" customFormat="1" ht="17.25" customHeight="1">
      <c r="A7" s="547"/>
      <c r="B7" s="547"/>
      <c r="C7" s="629"/>
      <c r="D7" s="546" t="s">
        <v>172</v>
      </c>
      <c r="E7" s="22" t="s">
        <v>160</v>
      </c>
      <c r="F7" s="22" t="s">
        <v>304</v>
      </c>
      <c r="G7" s="22">
        <f>H7+I7+J7</f>
        <v>12.088</v>
      </c>
      <c r="H7" s="22"/>
      <c r="I7" s="22">
        <v>12.088</v>
      </c>
      <c r="J7" s="22"/>
      <c r="K7" s="22">
        <f>L7+M7+N7</f>
        <v>0</v>
      </c>
      <c r="L7" s="22"/>
      <c r="M7" s="22"/>
      <c r="N7" s="22"/>
      <c r="O7" s="22">
        <f>P7+Q7+R7</f>
        <v>1</v>
      </c>
      <c r="P7" s="22"/>
      <c r="Q7" s="22">
        <v>1</v>
      </c>
      <c r="R7" s="24"/>
    </row>
    <row r="8" spans="1:18" s="100" customFormat="1" ht="12.75" customHeight="1">
      <c r="A8" s="545"/>
      <c r="B8" s="545"/>
      <c r="C8" s="541"/>
      <c r="D8" s="561"/>
      <c r="E8" s="80"/>
      <c r="F8" s="25"/>
      <c r="G8" s="25"/>
      <c r="H8" s="25"/>
      <c r="I8" s="25"/>
      <c r="J8" s="25"/>
      <c r="K8" s="25">
        <f>L8+M8+N8</f>
        <v>0</v>
      </c>
      <c r="L8" s="25"/>
      <c r="M8" s="25"/>
      <c r="N8" s="25"/>
      <c r="O8" s="25">
        <f t="shared" si="0"/>
        <v>12</v>
      </c>
      <c r="P8" s="25"/>
      <c r="Q8" s="25">
        <v>12</v>
      </c>
      <c r="R8" s="24"/>
    </row>
    <row r="9" spans="1:18" s="100" customFormat="1" ht="15" customHeight="1">
      <c r="A9" s="544">
        <v>2</v>
      </c>
      <c r="B9" s="547" t="s">
        <v>472</v>
      </c>
      <c r="C9" s="542" t="s">
        <v>201</v>
      </c>
      <c r="D9" s="546" t="s">
        <v>234</v>
      </c>
      <c r="E9" s="22" t="s">
        <v>160</v>
      </c>
      <c r="F9" s="29" t="s">
        <v>305</v>
      </c>
      <c r="G9" s="248">
        <f>H9+I9+J9</f>
        <v>7.266</v>
      </c>
      <c r="H9" s="253"/>
      <c r="I9" s="248">
        <v>7.266</v>
      </c>
      <c r="J9" s="67"/>
      <c r="K9" s="22">
        <f>L9+M9+N9</f>
        <v>0</v>
      </c>
      <c r="L9" s="29"/>
      <c r="M9" s="22"/>
      <c r="N9" s="29"/>
      <c r="O9" s="22">
        <f>P9+Q9+R9</f>
        <v>7</v>
      </c>
      <c r="P9" s="29"/>
      <c r="Q9" s="22">
        <v>7</v>
      </c>
      <c r="R9" s="22"/>
    </row>
    <row r="10" spans="1:18" s="100" customFormat="1" ht="12.75" customHeight="1">
      <c r="A10" s="545"/>
      <c r="B10" s="545"/>
      <c r="C10" s="630"/>
      <c r="D10" s="561"/>
      <c r="E10" s="59"/>
      <c r="F10" s="29"/>
      <c r="G10" s="72"/>
      <c r="H10" s="67"/>
      <c r="I10" s="72"/>
      <c r="J10" s="67"/>
      <c r="K10" s="25">
        <f aca="true" t="shared" si="1" ref="K10:K22">L10+M10+N10</f>
        <v>0</v>
      </c>
      <c r="L10" s="29"/>
      <c r="M10" s="25"/>
      <c r="N10" s="29"/>
      <c r="O10" s="25">
        <f t="shared" si="0"/>
        <v>60</v>
      </c>
      <c r="P10" s="29"/>
      <c r="Q10" s="25">
        <v>60</v>
      </c>
      <c r="R10" s="25"/>
    </row>
    <row r="11" spans="1:18" s="100" customFormat="1" ht="25.5" customHeight="1">
      <c r="A11" s="544">
        <v>3</v>
      </c>
      <c r="B11" s="547" t="s">
        <v>473</v>
      </c>
      <c r="C11" s="542" t="s">
        <v>146</v>
      </c>
      <c r="D11" s="546" t="s">
        <v>234</v>
      </c>
      <c r="E11" s="22" t="s">
        <v>160</v>
      </c>
      <c r="F11" s="22" t="s">
        <v>306</v>
      </c>
      <c r="G11" s="257">
        <f>H11+I11+J11</f>
        <v>18.32</v>
      </c>
      <c r="H11" s="257"/>
      <c r="I11" s="258">
        <v>18.32</v>
      </c>
      <c r="J11" s="228"/>
      <c r="K11" s="22">
        <f t="shared" si="1"/>
        <v>1</v>
      </c>
      <c r="L11" s="66"/>
      <c r="M11" s="29">
        <v>1</v>
      </c>
      <c r="N11" s="22"/>
      <c r="O11" s="22">
        <f t="shared" si="0"/>
        <v>15</v>
      </c>
      <c r="P11" s="22">
        <v>4</v>
      </c>
      <c r="Q11" s="29">
        <v>11</v>
      </c>
      <c r="R11" s="22"/>
    </row>
    <row r="12" spans="1:18" s="100" customFormat="1" ht="12.75">
      <c r="A12" s="545"/>
      <c r="B12" s="545"/>
      <c r="C12" s="543"/>
      <c r="D12" s="561"/>
      <c r="E12" s="59"/>
      <c r="F12" s="25"/>
      <c r="G12" s="72"/>
      <c r="H12" s="72"/>
      <c r="I12" s="67"/>
      <c r="J12" s="229"/>
      <c r="K12" s="25">
        <f t="shared" si="1"/>
        <v>16.6</v>
      </c>
      <c r="L12" s="71"/>
      <c r="M12" s="29">
        <v>16.6</v>
      </c>
      <c r="N12" s="25"/>
      <c r="O12" s="25">
        <f t="shared" si="0"/>
        <v>127</v>
      </c>
      <c r="P12" s="25">
        <v>30</v>
      </c>
      <c r="Q12" s="29">
        <v>97</v>
      </c>
      <c r="R12" s="25"/>
    </row>
    <row r="13" spans="1:18" s="100" customFormat="1" ht="12.75" customHeight="1">
      <c r="A13" s="544">
        <v>4</v>
      </c>
      <c r="B13" s="547" t="s">
        <v>474</v>
      </c>
      <c r="C13" s="542" t="s">
        <v>68</v>
      </c>
      <c r="D13" s="546" t="s">
        <v>234</v>
      </c>
      <c r="E13" s="22" t="s">
        <v>160</v>
      </c>
      <c r="F13" s="29" t="s">
        <v>307</v>
      </c>
      <c r="G13" s="68">
        <f>H13+I13+J13</f>
        <v>49.8</v>
      </c>
      <c r="H13" s="67"/>
      <c r="I13" s="68">
        <v>49.8</v>
      </c>
      <c r="J13" s="67"/>
      <c r="K13" s="22">
        <f t="shared" si="1"/>
        <v>5</v>
      </c>
      <c r="L13" s="29">
        <v>4</v>
      </c>
      <c r="M13" s="22">
        <v>1</v>
      </c>
      <c r="N13" s="29"/>
      <c r="O13" s="22">
        <f t="shared" si="0"/>
        <v>55</v>
      </c>
      <c r="P13" s="22">
        <v>50</v>
      </c>
      <c r="Q13" s="22">
        <v>3</v>
      </c>
      <c r="R13" s="22">
        <v>2</v>
      </c>
    </row>
    <row r="14" spans="1:18" s="100" customFormat="1" ht="12.75">
      <c r="A14" s="545"/>
      <c r="B14" s="545"/>
      <c r="C14" s="543"/>
      <c r="D14" s="561"/>
      <c r="E14" s="59"/>
      <c r="F14" s="29"/>
      <c r="G14" s="72"/>
      <c r="H14" s="67"/>
      <c r="I14" s="72"/>
      <c r="J14" s="67"/>
      <c r="K14" s="25">
        <f t="shared" si="1"/>
        <v>108.75</v>
      </c>
      <c r="L14" s="29">
        <v>98.45</v>
      </c>
      <c r="M14" s="25">
        <v>10.3</v>
      </c>
      <c r="N14" s="29"/>
      <c r="O14" s="25">
        <f t="shared" si="0"/>
        <v>436</v>
      </c>
      <c r="P14" s="25">
        <v>386</v>
      </c>
      <c r="Q14" s="25">
        <v>21</v>
      </c>
      <c r="R14" s="25">
        <v>29</v>
      </c>
    </row>
    <row r="15" spans="1:18" s="100" customFormat="1" ht="12.75" customHeight="1">
      <c r="A15" s="544">
        <v>5</v>
      </c>
      <c r="B15" s="547" t="s">
        <v>475</v>
      </c>
      <c r="C15" s="542" t="s">
        <v>202</v>
      </c>
      <c r="D15" s="546" t="s">
        <v>234</v>
      </c>
      <c r="E15" s="22" t="s">
        <v>160</v>
      </c>
      <c r="F15" s="22" t="s">
        <v>309</v>
      </c>
      <c r="G15" s="68">
        <f>H15+I15+J15</f>
        <v>43</v>
      </c>
      <c r="H15" s="68"/>
      <c r="I15" s="67">
        <v>43</v>
      </c>
      <c r="J15" s="228"/>
      <c r="K15" s="22">
        <f t="shared" si="1"/>
        <v>15</v>
      </c>
      <c r="L15" s="66"/>
      <c r="M15" s="29">
        <v>15</v>
      </c>
      <c r="N15" s="332"/>
      <c r="O15" s="22">
        <f t="shared" si="0"/>
        <v>25</v>
      </c>
      <c r="P15" s="22">
        <v>11</v>
      </c>
      <c r="Q15" s="411">
        <v>13</v>
      </c>
      <c r="R15" s="22">
        <v>1</v>
      </c>
    </row>
    <row r="16" spans="1:18" s="100" customFormat="1" ht="12.75">
      <c r="A16" s="545"/>
      <c r="B16" s="545"/>
      <c r="C16" s="543"/>
      <c r="D16" s="561"/>
      <c r="E16" s="59"/>
      <c r="F16" s="25"/>
      <c r="G16" s="72"/>
      <c r="H16" s="72"/>
      <c r="I16" s="67"/>
      <c r="J16" s="229"/>
      <c r="K16" s="25">
        <f t="shared" si="1"/>
        <v>219.89</v>
      </c>
      <c r="L16" s="71"/>
      <c r="M16" s="29">
        <v>219.89</v>
      </c>
      <c r="N16" s="333"/>
      <c r="O16" s="25">
        <f t="shared" si="0"/>
        <v>201</v>
      </c>
      <c r="P16" s="25">
        <v>78</v>
      </c>
      <c r="Q16" s="411">
        <v>116</v>
      </c>
      <c r="R16" s="25">
        <v>7</v>
      </c>
    </row>
    <row r="17" spans="1:18" s="100" customFormat="1" ht="12.75" customHeight="1">
      <c r="A17" s="544">
        <v>6</v>
      </c>
      <c r="B17" s="547" t="s">
        <v>476</v>
      </c>
      <c r="C17" s="542" t="s">
        <v>69</v>
      </c>
      <c r="D17" s="546" t="s">
        <v>234</v>
      </c>
      <c r="E17" s="22" t="s">
        <v>160</v>
      </c>
      <c r="F17" s="29" t="s">
        <v>308</v>
      </c>
      <c r="G17" s="68">
        <f>H17+I17+J17</f>
        <v>12.5</v>
      </c>
      <c r="H17" s="67"/>
      <c r="I17" s="68">
        <v>12.5</v>
      </c>
      <c r="J17" s="67"/>
      <c r="K17" s="22">
        <f t="shared" si="1"/>
        <v>2</v>
      </c>
      <c r="L17" s="29"/>
      <c r="M17" s="22">
        <v>2</v>
      </c>
      <c r="N17" s="29"/>
      <c r="O17" s="22">
        <f t="shared" si="0"/>
        <v>9</v>
      </c>
      <c r="P17" s="29">
        <v>2</v>
      </c>
      <c r="Q17" s="22">
        <v>7</v>
      </c>
      <c r="R17" s="22"/>
    </row>
    <row r="18" spans="1:18" s="100" customFormat="1" ht="12.75">
      <c r="A18" s="545"/>
      <c r="B18" s="545"/>
      <c r="C18" s="543"/>
      <c r="D18" s="561"/>
      <c r="E18" s="59"/>
      <c r="F18" s="29"/>
      <c r="G18" s="72"/>
      <c r="H18" s="67"/>
      <c r="I18" s="72"/>
      <c r="J18" s="67"/>
      <c r="K18" s="25">
        <f t="shared" si="1"/>
        <v>193.73</v>
      </c>
      <c r="L18" s="29"/>
      <c r="M18" s="25">
        <v>193.73</v>
      </c>
      <c r="N18" s="29"/>
      <c r="O18" s="25">
        <f t="shared" si="0"/>
        <v>60</v>
      </c>
      <c r="P18" s="29">
        <v>11</v>
      </c>
      <c r="Q18" s="25">
        <v>49</v>
      </c>
      <c r="R18" s="25"/>
    </row>
    <row r="19" spans="1:18" s="100" customFormat="1" ht="12.75" customHeight="1">
      <c r="A19" s="544">
        <v>7</v>
      </c>
      <c r="B19" s="547" t="s">
        <v>477</v>
      </c>
      <c r="C19" s="542" t="s">
        <v>70</v>
      </c>
      <c r="D19" s="546" t="s">
        <v>234</v>
      </c>
      <c r="E19" s="22" t="s">
        <v>160</v>
      </c>
      <c r="F19" s="22" t="s">
        <v>346</v>
      </c>
      <c r="G19" s="248">
        <f>H19+I19+J19</f>
        <v>3.436</v>
      </c>
      <c r="H19" s="248"/>
      <c r="I19" s="253">
        <v>3.436</v>
      </c>
      <c r="J19" s="228"/>
      <c r="K19" s="22">
        <f t="shared" si="1"/>
        <v>1</v>
      </c>
      <c r="L19" s="66"/>
      <c r="M19" s="29">
        <v>1</v>
      </c>
      <c r="N19" s="22"/>
      <c r="O19" s="22">
        <f t="shared" si="0"/>
        <v>7</v>
      </c>
      <c r="P19" s="22">
        <v>1</v>
      </c>
      <c r="Q19" s="29">
        <v>6</v>
      </c>
      <c r="R19" s="22"/>
    </row>
    <row r="20" spans="1:18" s="100" customFormat="1" ht="12.75">
      <c r="A20" s="545"/>
      <c r="B20" s="545"/>
      <c r="C20" s="543"/>
      <c r="D20" s="561"/>
      <c r="E20" s="59"/>
      <c r="F20" s="25"/>
      <c r="G20" s="72"/>
      <c r="H20" s="72"/>
      <c r="I20" s="67"/>
      <c r="J20" s="229"/>
      <c r="K20" s="25">
        <f t="shared" si="1"/>
        <v>70.75</v>
      </c>
      <c r="L20" s="71"/>
      <c r="M20" s="29">
        <v>70.75</v>
      </c>
      <c r="N20" s="25"/>
      <c r="O20" s="25">
        <f t="shared" si="0"/>
        <v>58</v>
      </c>
      <c r="P20" s="25">
        <v>8</v>
      </c>
      <c r="Q20" s="29">
        <v>50</v>
      </c>
      <c r="R20" s="25"/>
    </row>
    <row r="21" spans="1:18" s="100" customFormat="1" ht="25.5" customHeight="1" hidden="1">
      <c r="A21" s="267">
        <v>8</v>
      </c>
      <c r="B21" s="547" t="s">
        <v>478</v>
      </c>
      <c r="C21" s="542" t="s">
        <v>71</v>
      </c>
      <c r="D21" s="546" t="s">
        <v>234</v>
      </c>
      <c r="E21" s="22" t="s">
        <v>160</v>
      </c>
      <c r="F21" s="29" t="s">
        <v>252</v>
      </c>
      <c r="G21" s="68"/>
      <c r="H21" s="67"/>
      <c r="I21" s="68"/>
      <c r="J21" s="67"/>
      <c r="K21" s="22">
        <f t="shared" si="1"/>
        <v>0</v>
      </c>
      <c r="L21" s="29"/>
      <c r="M21" s="22"/>
      <c r="N21" s="29"/>
      <c r="O21" s="22">
        <f t="shared" si="0"/>
        <v>0</v>
      </c>
      <c r="P21" s="29"/>
      <c r="Q21" s="22"/>
      <c r="R21" s="22"/>
    </row>
    <row r="22" spans="1:18" s="100" customFormat="1" ht="12.75" customHeight="1" hidden="1">
      <c r="A22" s="268"/>
      <c r="B22" s="545"/>
      <c r="C22" s="543"/>
      <c r="D22" s="561"/>
      <c r="E22" s="59"/>
      <c r="F22" s="29"/>
      <c r="G22" s="72"/>
      <c r="H22" s="67"/>
      <c r="I22" s="72"/>
      <c r="J22" s="67"/>
      <c r="K22" s="25">
        <f t="shared" si="1"/>
        <v>0</v>
      </c>
      <c r="L22" s="29"/>
      <c r="M22" s="25"/>
      <c r="N22" s="29"/>
      <c r="O22" s="25">
        <f t="shared" si="0"/>
        <v>0</v>
      </c>
      <c r="P22" s="29"/>
      <c r="Q22" s="25"/>
      <c r="R22" s="25"/>
    </row>
    <row r="23" spans="1:18" s="100" customFormat="1" ht="20.25" customHeight="1">
      <c r="A23" s="544">
        <v>8</v>
      </c>
      <c r="B23" s="547" t="s">
        <v>478</v>
      </c>
      <c r="C23" s="540" t="s">
        <v>72</v>
      </c>
      <c r="D23" s="546" t="s">
        <v>234</v>
      </c>
      <c r="E23" s="22" t="s">
        <v>160</v>
      </c>
      <c r="F23" s="22" t="s">
        <v>310</v>
      </c>
      <c r="G23" s="253">
        <f>H23+I23+J23</f>
        <v>6.982</v>
      </c>
      <c r="H23" s="248"/>
      <c r="I23" s="248">
        <v>6.982</v>
      </c>
      <c r="J23" s="68"/>
      <c r="K23" s="22">
        <f>L23+M23+N23</f>
        <v>0</v>
      </c>
      <c r="L23" s="22"/>
      <c r="M23" s="22"/>
      <c r="N23" s="22"/>
      <c r="O23" s="22">
        <f>P23+Q23+R23</f>
        <v>7</v>
      </c>
      <c r="P23" s="22"/>
      <c r="Q23" s="22">
        <v>7</v>
      </c>
      <c r="R23" s="22"/>
    </row>
    <row r="24" spans="1:18" s="100" customFormat="1" ht="12.75">
      <c r="A24" s="545"/>
      <c r="B24" s="545"/>
      <c r="C24" s="541"/>
      <c r="D24" s="561"/>
      <c r="E24" s="59"/>
      <c r="F24" s="25"/>
      <c r="G24" s="67"/>
      <c r="H24" s="72"/>
      <c r="I24" s="72"/>
      <c r="J24" s="72"/>
      <c r="K24" s="25">
        <f>L24+M24+N24</f>
        <v>0</v>
      </c>
      <c r="L24" s="25"/>
      <c r="M24" s="25"/>
      <c r="N24" s="25"/>
      <c r="O24" s="25">
        <f>P24+Q24+R24</f>
        <v>53</v>
      </c>
      <c r="P24" s="25"/>
      <c r="Q24" s="25">
        <v>53</v>
      </c>
      <c r="R24" s="25"/>
    </row>
    <row r="25" spans="1:18" s="100" customFormat="1" ht="20.25" customHeight="1">
      <c r="A25" s="544">
        <v>9</v>
      </c>
      <c r="B25" s="547" t="s">
        <v>479</v>
      </c>
      <c r="C25" s="542" t="s">
        <v>194</v>
      </c>
      <c r="D25" s="546" t="s">
        <v>234</v>
      </c>
      <c r="E25" s="22" t="s">
        <v>160</v>
      </c>
      <c r="F25" s="29" t="s">
        <v>311</v>
      </c>
      <c r="G25" s="257">
        <f>H25+I25+J25</f>
        <v>6.33</v>
      </c>
      <c r="H25" s="258"/>
      <c r="I25" s="257">
        <v>6.33</v>
      </c>
      <c r="J25" s="67"/>
      <c r="K25" s="22">
        <f>L25+M25+N25</f>
        <v>0</v>
      </c>
      <c r="L25" s="29"/>
      <c r="M25" s="22"/>
      <c r="N25" s="29"/>
      <c r="O25" s="22">
        <f>P25+Q25+R25</f>
        <v>8</v>
      </c>
      <c r="P25" s="29">
        <v>2</v>
      </c>
      <c r="Q25" s="22">
        <v>6</v>
      </c>
      <c r="R25" s="22"/>
    </row>
    <row r="26" spans="1:18" s="100" customFormat="1" ht="12.75">
      <c r="A26" s="545"/>
      <c r="B26" s="545"/>
      <c r="C26" s="543"/>
      <c r="D26" s="561"/>
      <c r="E26" s="59"/>
      <c r="F26" s="29"/>
      <c r="G26" s="72"/>
      <c r="H26" s="67"/>
      <c r="I26" s="72"/>
      <c r="J26" s="67"/>
      <c r="K26" s="25">
        <f aca="true" t="shared" si="2" ref="K26:K50">L26+M26+N26</f>
        <v>0</v>
      </c>
      <c r="L26" s="29"/>
      <c r="M26" s="25"/>
      <c r="N26" s="29"/>
      <c r="O26" s="25">
        <f aca="true" t="shared" si="3" ref="O26:O50">P26+Q26+R26</f>
        <v>76</v>
      </c>
      <c r="P26" s="29">
        <v>18</v>
      </c>
      <c r="Q26" s="25">
        <v>58</v>
      </c>
      <c r="R26" s="25"/>
    </row>
    <row r="27" spans="1:18" s="100" customFormat="1" ht="17.25" customHeight="1" hidden="1">
      <c r="A27" s="267">
        <v>11</v>
      </c>
      <c r="B27" s="547" t="s">
        <v>415</v>
      </c>
      <c r="C27" s="542" t="s">
        <v>73</v>
      </c>
      <c r="D27" s="546" t="s">
        <v>234</v>
      </c>
      <c r="E27" s="22" t="s">
        <v>160</v>
      </c>
      <c r="F27" s="22" t="s">
        <v>253</v>
      </c>
      <c r="G27" s="68"/>
      <c r="H27" s="68"/>
      <c r="I27" s="67"/>
      <c r="J27" s="228"/>
      <c r="K27" s="22">
        <f t="shared" si="2"/>
        <v>0</v>
      </c>
      <c r="L27" s="66"/>
      <c r="M27" s="29"/>
      <c r="N27" s="22"/>
      <c r="O27" s="22">
        <f t="shared" si="3"/>
        <v>0</v>
      </c>
      <c r="P27" s="22"/>
      <c r="Q27" s="29"/>
      <c r="R27" s="22"/>
    </row>
    <row r="28" spans="1:18" s="100" customFormat="1" ht="15" customHeight="1" hidden="1">
      <c r="A28" s="268"/>
      <c r="B28" s="545"/>
      <c r="C28" s="543"/>
      <c r="D28" s="561"/>
      <c r="E28" s="59"/>
      <c r="F28" s="25"/>
      <c r="G28" s="72"/>
      <c r="H28" s="72"/>
      <c r="I28" s="67"/>
      <c r="J28" s="229"/>
      <c r="K28" s="25">
        <f>L28+M28+N28</f>
        <v>0</v>
      </c>
      <c r="L28" s="71"/>
      <c r="M28" s="29"/>
      <c r="N28" s="25"/>
      <c r="O28" s="25">
        <f t="shared" si="3"/>
        <v>0</v>
      </c>
      <c r="P28" s="25"/>
      <c r="Q28" s="29"/>
      <c r="R28" s="25"/>
    </row>
    <row r="29" spans="1:18" s="100" customFormat="1" ht="12.75">
      <c r="A29" s="544">
        <v>10</v>
      </c>
      <c r="B29" s="547" t="s">
        <v>480</v>
      </c>
      <c r="C29" s="542" t="s">
        <v>74</v>
      </c>
      <c r="D29" s="546" t="s">
        <v>234</v>
      </c>
      <c r="E29" s="22" t="s">
        <v>160</v>
      </c>
      <c r="F29" s="22" t="s">
        <v>361</v>
      </c>
      <c r="G29" s="248">
        <f>H29+I29+J29</f>
        <v>7.065</v>
      </c>
      <c r="H29" s="248">
        <v>0.056</v>
      </c>
      <c r="I29" s="248">
        <v>7.009</v>
      </c>
      <c r="J29" s="68"/>
      <c r="K29" s="22">
        <f>L29+M29+N29</f>
        <v>1</v>
      </c>
      <c r="L29" s="22">
        <v>1</v>
      </c>
      <c r="M29" s="22"/>
      <c r="N29" s="22"/>
      <c r="O29" s="22">
        <f t="shared" si="3"/>
        <v>9</v>
      </c>
      <c r="P29" s="22">
        <v>2</v>
      </c>
      <c r="Q29" s="22">
        <v>7</v>
      </c>
      <c r="R29" s="22"/>
    </row>
    <row r="30" spans="1:18" s="100" customFormat="1" ht="12.75">
      <c r="A30" s="545"/>
      <c r="B30" s="545"/>
      <c r="C30" s="543"/>
      <c r="D30" s="561"/>
      <c r="E30" s="59"/>
      <c r="F30" s="25"/>
      <c r="G30" s="72"/>
      <c r="H30" s="72"/>
      <c r="I30" s="72"/>
      <c r="J30" s="72"/>
      <c r="K30" s="25">
        <f t="shared" si="2"/>
        <v>30.05</v>
      </c>
      <c r="L30" s="25">
        <v>30.05</v>
      </c>
      <c r="M30" s="25"/>
      <c r="N30" s="25"/>
      <c r="O30" s="25">
        <f t="shared" si="3"/>
        <v>85</v>
      </c>
      <c r="P30" s="25">
        <v>16</v>
      </c>
      <c r="Q30" s="25">
        <v>69</v>
      </c>
      <c r="R30" s="25"/>
    </row>
    <row r="31" spans="1:18" s="100" customFormat="1" ht="25.5" customHeight="1">
      <c r="A31" s="544">
        <v>11</v>
      </c>
      <c r="B31" s="547" t="s">
        <v>481</v>
      </c>
      <c r="C31" s="542" t="s">
        <v>147</v>
      </c>
      <c r="D31" s="546" t="s">
        <v>234</v>
      </c>
      <c r="E31" s="22" t="s">
        <v>160</v>
      </c>
      <c r="F31" s="22" t="s">
        <v>312</v>
      </c>
      <c r="G31" s="257">
        <f>H31+I31+J31</f>
        <v>2.45</v>
      </c>
      <c r="H31" s="257"/>
      <c r="I31" s="257">
        <v>2.45</v>
      </c>
      <c r="J31" s="228"/>
      <c r="K31" s="22">
        <f t="shared" si="2"/>
        <v>3</v>
      </c>
      <c r="L31" s="66"/>
      <c r="M31" s="22"/>
      <c r="N31" s="22">
        <v>3</v>
      </c>
      <c r="O31" s="22">
        <f t="shared" si="3"/>
        <v>3</v>
      </c>
      <c r="P31" s="22"/>
      <c r="Q31" s="22">
        <v>2</v>
      </c>
      <c r="R31" s="22">
        <v>1</v>
      </c>
    </row>
    <row r="32" spans="1:18" s="100" customFormat="1" ht="12.75">
      <c r="A32" s="545"/>
      <c r="B32" s="545"/>
      <c r="C32" s="543"/>
      <c r="D32" s="561"/>
      <c r="E32" s="59"/>
      <c r="F32" s="25"/>
      <c r="G32" s="72"/>
      <c r="H32" s="72"/>
      <c r="I32" s="72"/>
      <c r="J32" s="229"/>
      <c r="K32" s="25">
        <f t="shared" si="2"/>
        <v>43.82</v>
      </c>
      <c r="L32" s="71"/>
      <c r="M32" s="25"/>
      <c r="N32" s="25">
        <v>43.82</v>
      </c>
      <c r="O32" s="25">
        <f t="shared" si="3"/>
        <v>20</v>
      </c>
      <c r="P32" s="25"/>
      <c r="Q32" s="25">
        <v>11</v>
      </c>
      <c r="R32" s="25">
        <v>9</v>
      </c>
    </row>
    <row r="33" spans="1:18" s="100" customFormat="1" ht="12.75" customHeight="1" hidden="1">
      <c r="A33" s="267">
        <v>14</v>
      </c>
      <c r="B33" s="547" t="s">
        <v>418</v>
      </c>
      <c r="C33" s="542" t="s">
        <v>148</v>
      </c>
      <c r="D33" s="546" t="s">
        <v>234</v>
      </c>
      <c r="E33" s="22" t="s">
        <v>160</v>
      </c>
      <c r="F33" s="89" t="s">
        <v>247</v>
      </c>
      <c r="G33" s="68">
        <f>H33+I33+J33</f>
        <v>0</v>
      </c>
      <c r="H33" s="230"/>
      <c r="I33" s="68"/>
      <c r="J33" s="230"/>
      <c r="K33" s="22">
        <f t="shared" si="2"/>
        <v>0</v>
      </c>
      <c r="L33" s="89"/>
      <c r="M33" s="22"/>
      <c r="N33" s="89"/>
      <c r="O33" s="22">
        <f t="shared" si="3"/>
        <v>0</v>
      </c>
      <c r="P33" s="89"/>
      <c r="Q33" s="22"/>
      <c r="R33" s="22"/>
    </row>
    <row r="34" spans="1:18" s="100" customFormat="1" ht="12.75" customHeight="1" hidden="1">
      <c r="A34" s="268"/>
      <c r="B34" s="545"/>
      <c r="C34" s="543"/>
      <c r="D34" s="561"/>
      <c r="E34" s="59"/>
      <c r="F34" s="90"/>
      <c r="G34" s="72"/>
      <c r="H34" s="231"/>
      <c r="I34" s="72"/>
      <c r="J34" s="231"/>
      <c r="K34" s="25">
        <f t="shared" si="2"/>
        <v>0</v>
      </c>
      <c r="L34" s="90"/>
      <c r="M34" s="25"/>
      <c r="N34" s="90"/>
      <c r="O34" s="25">
        <f t="shared" si="3"/>
        <v>0</v>
      </c>
      <c r="P34" s="90"/>
      <c r="Q34" s="25"/>
      <c r="R34" s="25"/>
    </row>
    <row r="35" spans="1:18" s="100" customFormat="1" ht="25.5" customHeight="1" hidden="1">
      <c r="A35" s="267">
        <v>15</v>
      </c>
      <c r="B35" s="547" t="s">
        <v>419</v>
      </c>
      <c r="C35" s="542" t="s">
        <v>149</v>
      </c>
      <c r="D35" s="546" t="s">
        <v>234</v>
      </c>
      <c r="E35" s="22" t="s">
        <v>160</v>
      </c>
      <c r="F35" s="22" t="s">
        <v>238</v>
      </c>
      <c r="G35" s="68">
        <f>H35+I35+J35</f>
        <v>0</v>
      </c>
      <c r="H35" s="68"/>
      <c r="I35" s="230"/>
      <c r="J35" s="228"/>
      <c r="K35" s="22">
        <f t="shared" si="2"/>
        <v>0</v>
      </c>
      <c r="L35" s="66"/>
      <c r="M35" s="89"/>
      <c r="N35" s="22"/>
      <c r="O35" s="22">
        <f t="shared" si="3"/>
        <v>0</v>
      </c>
      <c r="P35" s="22"/>
      <c r="Q35" s="89"/>
      <c r="R35" s="22"/>
    </row>
    <row r="36" spans="1:18" s="100" customFormat="1" ht="12.75" customHeight="1" hidden="1">
      <c r="A36" s="268"/>
      <c r="B36" s="545"/>
      <c r="C36" s="543"/>
      <c r="D36" s="561"/>
      <c r="E36" s="59"/>
      <c r="F36" s="25"/>
      <c r="G36" s="72"/>
      <c r="H36" s="72"/>
      <c r="I36" s="231"/>
      <c r="J36" s="229"/>
      <c r="K36" s="25">
        <f t="shared" si="2"/>
        <v>0</v>
      </c>
      <c r="L36" s="71"/>
      <c r="M36" s="90"/>
      <c r="N36" s="25"/>
      <c r="O36" s="25">
        <f t="shared" si="3"/>
        <v>0</v>
      </c>
      <c r="P36" s="25"/>
      <c r="Q36" s="90"/>
      <c r="R36" s="25"/>
    </row>
    <row r="37" spans="1:18" s="100" customFormat="1" ht="12.75">
      <c r="A37" s="544">
        <v>12</v>
      </c>
      <c r="B37" s="547" t="s">
        <v>482</v>
      </c>
      <c r="C37" s="542" t="s">
        <v>29</v>
      </c>
      <c r="D37" s="546" t="s">
        <v>234</v>
      </c>
      <c r="E37" s="28" t="s">
        <v>161</v>
      </c>
      <c r="F37" s="22" t="s">
        <v>377</v>
      </c>
      <c r="G37" s="248">
        <f>H37+I37+J37</f>
        <v>1.14</v>
      </c>
      <c r="H37" s="248">
        <v>0.049</v>
      </c>
      <c r="I37" s="248">
        <v>1.091</v>
      </c>
      <c r="J37" s="68"/>
      <c r="K37" s="22">
        <f t="shared" si="2"/>
        <v>0</v>
      </c>
      <c r="L37" s="22"/>
      <c r="M37" s="22"/>
      <c r="N37" s="22"/>
      <c r="O37" s="22">
        <f t="shared" si="3"/>
        <v>6</v>
      </c>
      <c r="P37" s="22"/>
      <c r="Q37" s="22">
        <v>6</v>
      </c>
      <c r="R37" s="22"/>
    </row>
    <row r="38" spans="1:18" s="100" customFormat="1" ht="12.75">
      <c r="A38" s="545"/>
      <c r="B38" s="545"/>
      <c r="C38" s="543"/>
      <c r="D38" s="561"/>
      <c r="E38" s="59"/>
      <c r="F38" s="25"/>
      <c r="G38" s="72"/>
      <c r="H38" s="72"/>
      <c r="I38" s="72"/>
      <c r="J38" s="72"/>
      <c r="K38" s="25">
        <f t="shared" si="2"/>
        <v>0</v>
      </c>
      <c r="L38" s="25"/>
      <c r="M38" s="25"/>
      <c r="N38" s="25"/>
      <c r="O38" s="25">
        <f t="shared" si="3"/>
        <v>47</v>
      </c>
      <c r="P38" s="25"/>
      <c r="Q38" s="25">
        <v>47</v>
      </c>
      <c r="R38" s="25"/>
    </row>
    <row r="39" spans="1:18" s="100" customFormat="1" ht="12.75">
      <c r="A39" s="544">
        <v>13</v>
      </c>
      <c r="B39" s="547" t="s">
        <v>483</v>
      </c>
      <c r="C39" s="542" t="s">
        <v>65</v>
      </c>
      <c r="D39" s="546" t="s">
        <v>234</v>
      </c>
      <c r="E39" s="22" t="s">
        <v>161</v>
      </c>
      <c r="F39" s="29" t="s">
        <v>313</v>
      </c>
      <c r="G39" s="257">
        <f>H39+I39+J39</f>
        <v>2.72</v>
      </c>
      <c r="H39" s="258">
        <v>2.72</v>
      </c>
      <c r="I39" s="68"/>
      <c r="J39" s="67"/>
      <c r="K39" s="22">
        <f t="shared" si="2"/>
        <v>0</v>
      </c>
      <c r="L39" s="29"/>
      <c r="M39" s="22"/>
      <c r="N39" s="29"/>
      <c r="O39" s="22">
        <f t="shared" si="3"/>
        <v>5</v>
      </c>
      <c r="P39" s="29">
        <v>2</v>
      </c>
      <c r="Q39" s="22">
        <v>3</v>
      </c>
      <c r="R39" s="22"/>
    </row>
    <row r="40" spans="1:18" s="100" customFormat="1" ht="12.75">
      <c r="A40" s="545"/>
      <c r="B40" s="545"/>
      <c r="C40" s="543"/>
      <c r="D40" s="561"/>
      <c r="E40" s="59"/>
      <c r="F40" s="29"/>
      <c r="G40" s="72"/>
      <c r="H40" s="67"/>
      <c r="I40" s="72"/>
      <c r="J40" s="67"/>
      <c r="K40" s="25">
        <f t="shared" si="2"/>
        <v>0</v>
      </c>
      <c r="L40" s="29"/>
      <c r="M40" s="25"/>
      <c r="N40" s="29"/>
      <c r="O40" s="25">
        <f t="shared" si="3"/>
        <v>59</v>
      </c>
      <c r="P40" s="29">
        <v>26</v>
      </c>
      <c r="Q40" s="25">
        <v>33</v>
      </c>
      <c r="R40" s="25"/>
    </row>
    <row r="41" spans="1:18" s="100" customFormat="1" ht="25.5" customHeight="1">
      <c r="A41" s="544">
        <v>14</v>
      </c>
      <c r="B41" s="547" t="s">
        <v>484</v>
      </c>
      <c r="C41" s="542" t="s">
        <v>66</v>
      </c>
      <c r="D41" s="546" t="s">
        <v>234</v>
      </c>
      <c r="E41" s="22" t="s">
        <v>160</v>
      </c>
      <c r="F41" s="22" t="s">
        <v>314</v>
      </c>
      <c r="G41" s="257">
        <f>H41+I41+J41</f>
        <v>10.08</v>
      </c>
      <c r="H41" s="257"/>
      <c r="I41" s="258">
        <v>10.08</v>
      </c>
      <c r="J41" s="228"/>
      <c r="K41" s="22">
        <f t="shared" si="2"/>
        <v>1</v>
      </c>
      <c r="L41" s="66"/>
      <c r="M41" s="29">
        <v>1</v>
      </c>
      <c r="N41" s="22"/>
      <c r="O41" s="22">
        <f t="shared" si="3"/>
        <v>12</v>
      </c>
      <c r="P41" s="22">
        <v>8</v>
      </c>
      <c r="Q41" s="29">
        <v>4</v>
      </c>
      <c r="R41" s="22"/>
    </row>
    <row r="42" spans="1:18" s="100" customFormat="1" ht="12.75" customHeight="1">
      <c r="A42" s="545"/>
      <c r="B42" s="545"/>
      <c r="C42" s="543"/>
      <c r="D42" s="561"/>
      <c r="E42" s="59"/>
      <c r="F42" s="25"/>
      <c r="G42" s="72"/>
      <c r="H42" s="72"/>
      <c r="I42" s="67"/>
      <c r="J42" s="229"/>
      <c r="K42" s="25">
        <f t="shared" si="2"/>
        <v>68.44</v>
      </c>
      <c r="L42" s="71"/>
      <c r="M42" s="29">
        <v>68.44</v>
      </c>
      <c r="N42" s="25"/>
      <c r="O42" s="25">
        <f t="shared" si="3"/>
        <v>169</v>
      </c>
      <c r="P42" s="25">
        <v>123</v>
      </c>
      <c r="Q42" s="29">
        <v>46</v>
      </c>
      <c r="R42" s="25"/>
    </row>
    <row r="43" spans="1:18" s="100" customFormat="1" ht="25.5" customHeight="1">
      <c r="A43" s="544">
        <v>15</v>
      </c>
      <c r="B43" s="547" t="s">
        <v>485</v>
      </c>
      <c r="C43" s="540" t="s">
        <v>30</v>
      </c>
      <c r="D43" s="546" t="s">
        <v>234</v>
      </c>
      <c r="E43" s="22" t="s">
        <v>160</v>
      </c>
      <c r="F43" s="22" t="s">
        <v>315</v>
      </c>
      <c r="G43" s="248">
        <f>H43+I43+J43</f>
        <v>5.162</v>
      </c>
      <c r="H43" s="248"/>
      <c r="I43" s="248">
        <v>5.162</v>
      </c>
      <c r="J43" s="228"/>
      <c r="K43" s="22">
        <f t="shared" si="2"/>
        <v>0</v>
      </c>
      <c r="L43" s="66"/>
      <c r="M43" s="22"/>
      <c r="N43" s="22"/>
      <c r="O43" s="22">
        <f t="shared" si="3"/>
        <v>1</v>
      </c>
      <c r="P43" s="22"/>
      <c r="Q43" s="22">
        <v>1</v>
      </c>
      <c r="R43" s="22"/>
    </row>
    <row r="44" spans="1:18" s="100" customFormat="1" ht="12.75" customHeight="1">
      <c r="A44" s="545"/>
      <c r="B44" s="545"/>
      <c r="C44" s="541"/>
      <c r="D44" s="561"/>
      <c r="E44" s="59"/>
      <c r="F44" s="25"/>
      <c r="G44" s="72"/>
      <c r="H44" s="72"/>
      <c r="I44" s="72"/>
      <c r="J44" s="229"/>
      <c r="K44" s="25">
        <f t="shared" si="2"/>
        <v>0</v>
      </c>
      <c r="L44" s="71"/>
      <c r="M44" s="25"/>
      <c r="N44" s="25"/>
      <c r="O44" s="25">
        <f t="shared" si="3"/>
        <v>9</v>
      </c>
      <c r="P44" s="25"/>
      <c r="Q44" s="25">
        <v>9</v>
      </c>
      <c r="R44" s="25"/>
    </row>
    <row r="45" spans="1:18" s="100" customFormat="1" ht="25.5" customHeight="1" hidden="1">
      <c r="A45" s="267">
        <v>20</v>
      </c>
      <c r="B45" s="547" t="s">
        <v>414</v>
      </c>
      <c r="C45" s="542" t="s">
        <v>67</v>
      </c>
      <c r="D45" s="546" t="s">
        <v>234</v>
      </c>
      <c r="E45" s="22" t="s">
        <v>160</v>
      </c>
      <c r="F45" s="29" t="s">
        <v>243</v>
      </c>
      <c r="G45" s="68">
        <f>H45+I45+J45</f>
        <v>0</v>
      </c>
      <c r="H45" s="67"/>
      <c r="I45" s="68"/>
      <c r="J45" s="67"/>
      <c r="K45" s="22">
        <f t="shared" si="2"/>
        <v>0</v>
      </c>
      <c r="L45" s="29"/>
      <c r="M45" s="22"/>
      <c r="N45" s="29"/>
      <c r="O45" s="22">
        <f t="shared" si="3"/>
        <v>0</v>
      </c>
      <c r="P45" s="29"/>
      <c r="Q45" s="22"/>
      <c r="R45" s="22"/>
    </row>
    <row r="46" spans="1:18" s="100" customFormat="1" ht="12.75" customHeight="1" hidden="1">
      <c r="A46" s="268"/>
      <c r="B46" s="545"/>
      <c r="C46" s="543"/>
      <c r="D46" s="561"/>
      <c r="E46" s="59"/>
      <c r="F46" s="29"/>
      <c r="G46" s="72"/>
      <c r="H46" s="67"/>
      <c r="I46" s="72"/>
      <c r="J46" s="67"/>
      <c r="K46" s="24">
        <f t="shared" si="2"/>
        <v>0</v>
      </c>
      <c r="L46" s="29"/>
      <c r="M46" s="25"/>
      <c r="N46" s="29"/>
      <c r="O46" s="24">
        <f t="shared" si="3"/>
        <v>0</v>
      </c>
      <c r="P46" s="29"/>
      <c r="Q46" s="25"/>
      <c r="R46" s="25"/>
    </row>
    <row r="47" spans="1:18" s="100" customFormat="1" ht="12.75">
      <c r="A47" s="544">
        <v>16</v>
      </c>
      <c r="B47" s="547" t="s">
        <v>486</v>
      </c>
      <c r="C47" s="540" t="s">
        <v>79</v>
      </c>
      <c r="D47" s="546" t="s">
        <v>234</v>
      </c>
      <c r="E47" s="89" t="s">
        <v>161</v>
      </c>
      <c r="F47" s="22" t="s">
        <v>316</v>
      </c>
      <c r="G47" s="257">
        <f>H47+I47+J47</f>
        <v>9.26</v>
      </c>
      <c r="H47" s="257">
        <v>9.26</v>
      </c>
      <c r="I47" s="68"/>
      <c r="J47" s="68"/>
      <c r="K47" s="22">
        <f t="shared" si="2"/>
        <v>0</v>
      </c>
      <c r="L47" s="22"/>
      <c r="M47" s="22"/>
      <c r="N47" s="22"/>
      <c r="O47" s="22">
        <f t="shared" si="3"/>
        <v>25</v>
      </c>
      <c r="P47" s="22">
        <v>11</v>
      </c>
      <c r="Q47" s="22">
        <v>13</v>
      </c>
      <c r="R47" s="24">
        <v>1</v>
      </c>
    </row>
    <row r="48" spans="1:18" s="100" customFormat="1" ht="12.75">
      <c r="A48" s="545"/>
      <c r="B48" s="545"/>
      <c r="C48" s="541"/>
      <c r="D48" s="561"/>
      <c r="E48" s="59"/>
      <c r="F48" s="25"/>
      <c r="G48" s="72"/>
      <c r="H48" s="72"/>
      <c r="I48" s="72"/>
      <c r="J48" s="72"/>
      <c r="K48" s="25">
        <f t="shared" si="2"/>
        <v>0</v>
      </c>
      <c r="L48" s="25"/>
      <c r="M48" s="25"/>
      <c r="N48" s="25"/>
      <c r="O48" s="25">
        <f t="shared" si="3"/>
        <v>399</v>
      </c>
      <c r="P48" s="25">
        <v>169</v>
      </c>
      <c r="Q48" s="25">
        <v>210</v>
      </c>
      <c r="R48" s="24">
        <v>20</v>
      </c>
    </row>
    <row r="49" spans="1:18" s="100" customFormat="1" ht="12.75">
      <c r="A49" s="544">
        <v>17</v>
      </c>
      <c r="B49" s="547" t="s">
        <v>487</v>
      </c>
      <c r="C49" s="540" t="s">
        <v>382</v>
      </c>
      <c r="D49" s="546" t="s">
        <v>234</v>
      </c>
      <c r="E49" s="28" t="s">
        <v>161</v>
      </c>
      <c r="F49" s="24" t="s">
        <v>239</v>
      </c>
      <c r="G49" s="68">
        <f>H49+I49+J49</f>
        <v>6</v>
      </c>
      <c r="H49" s="78">
        <v>6</v>
      </c>
      <c r="I49" s="78"/>
      <c r="J49" s="232"/>
      <c r="K49" s="22">
        <f t="shared" si="2"/>
        <v>0</v>
      </c>
      <c r="L49" s="24"/>
      <c r="M49" s="24"/>
      <c r="N49" s="24"/>
      <c r="O49" s="22">
        <f t="shared" si="3"/>
        <v>14</v>
      </c>
      <c r="P49" s="24">
        <v>11</v>
      </c>
      <c r="Q49" s="22">
        <v>3</v>
      </c>
      <c r="R49" s="22"/>
    </row>
    <row r="50" spans="1:18" s="100" customFormat="1" ht="12.75">
      <c r="A50" s="545"/>
      <c r="B50" s="545"/>
      <c r="C50" s="541"/>
      <c r="D50" s="561"/>
      <c r="E50" s="80"/>
      <c r="F50" s="24"/>
      <c r="G50" s="78"/>
      <c r="H50" s="78"/>
      <c r="I50" s="78"/>
      <c r="J50" s="232"/>
      <c r="K50" s="24">
        <f t="shared" si="2"/>
        <v>0</v>
      </c>
      <c r="L50" s="24"/>
      <c r="M50" s="24"/>
      <c r="N50" s="24"/>
      <c r="O50" s="24">
        <f t="shared" si="3"/>
        <v>211</v>
      </c>
      <c r="P50" s="24">
        <v>168</v>
      </c>
      <c r="Q50" s="25">
        <v>43</v>
      </c>
      <c r="R50" s="25"/>
    </row>
    <row r="51" spans="1:18" s="100" customFormat="1" ht="25.5" customHeight="1" hidden="1">
      <c r="A51" s="544"/>
      <c r="B51" s="547"/>
      <c r="C51" s="626"/>
      <c r="D51" s="546"/>
      <c r="E51" s="22"/>
      <c r="F51" s="22"/>
      <c r="G51" s="68">
        <f>H51+I51+J51</f>
        <v>0</v>
      </c>
      <c r="H51" s="248"/>
      <c r="I51" s="68"/>
      <c r="J51" s="68"/>
      <c r="K51" s="22">
        <f>L51+M51+N51</f>
        <v>0</v>
      </c>
      <c r="L51" s="22"/>
      <c r="M51" s="22"/>
      <c r="N51" s="22"/>
      <c r="O51" s="22">
        <f>P51+Q51+R51</f>
        <v>0</v>
      </c>
      <c r="P51" s="22"/>
      <c r="Q51" s="22"/>
      <c r="R51" s="22"/>
    </row>
    <row r="52" spans="1:18" s="100" customFormat="1" ht="12.75" hidden="1">
      <c r="A52" s="545"/>
      <c r="B52" s="545"/>
      <c r="C52" s="627"/>
      <c r="D52" s="561"/>
      <c r="E52" s="59"/>
      <c r="F52" s="25"/>
      <c r="G52" s="72"/>
      <c r="H52" s="72"/>
      <c r="I52" s="72"/>
      <c r="J52" s="72"/>
      <c r="K52" s="24">
        <f>L52+M52+N52</f>
        <v>0</v>
      </c>
      <c r="L52" s="24"/>
      <c r="M52" s="24"/>
      <c r="N52" s="24"/>
      <c r="O52" s="24">
        <f>P52+Q52+R52</f>
        <v>0</v>
      </c>
      <c r="P52" s="24"/>
      <c r="Q52" s="24"/>
      <c r="R52" s="24"/>
    </row>
    <row r="53" spans="1:18" s="101" customFormat="1" ht="12.75">
      <c r="A53" s="35"/>
      <c r="B53" s="547"/>
      <c r="C53" s="82" t="s">
        <v>10</v>
      </c>
      <c r="D53" s="82"/>
      <c r="E53" s="82"/>
      <c r="F53" s="35"/>
      <c r="G53" s="261">
        <f>G51+G49+G47+G45+G43+G41+G39+G37++G35+G33++G31+G29++G27+G25+G23+G21+G19+G17+G15+G13+G11+G9++G7+G5</f>
        <v>223.011</v>
      </c>
      <c r="H53" s="261">
        <f>H51+H49+H47+H45+H43+H41+H39+H37++H35+H33++H31+H29++H27+H25+H23+H21+H19+H17+H15+H13+H11+H9++H7+H5</f>
        <v>18.085</v>
      </c>
      <c r="I53" s="261">
        <f>I51+I49+I47+I45+I43+I41+I39+I37++I35+I33++I31+I29++I27+I25+I23+I21+I19+I17+I15+I13+I11+I9++I7+I5</f>
        <v>204.92599999999996</v>
      </c>
      <c r="J53" s="295">
        <f>J51+J49+J47+J45+J43+J41+J39+J37++J35+J33++J31+J29++J27+J25+J23+J21+J19+J17+J15+J13+J11+J9++J7+J5</f>
        <v>0</v>
      </c>
      <c r="K53" s="35">
        <f aca="true" t="shared" si="4" ref="K53:R54">K51+K49+K47+K45+K43+K41+K39+K37++K35+K33++K31+K29++K27+K25+K23+K21+K19+K17+K15+K13+K11+K9+K7+K5</f>
        <v>30</v>
      </c>
      <c r="L53" s="35">
        <f t="shared" si="4"/>
        <v>5</v>
      </c>
      <c r="M53" s="35">
        <f t="shared" si="4"/>
        <v>22</v>
      </c>
      <c r="N53" s="35">
        <f t="shared" si="4"/>
        <v>3</v>
      </c>
      <c r="O53" s="35">
        <f t="shared" si="4"/>
        <v>209</v>
      </c>
      <c r="P53" s="35">
        <f t="shared" si="4"/>
        <v>104</v>
      </c>
      <c r="Q53" s="35">
        <f t="shared" si="4"/>
        <v>100</v>
      </c>
      <c r="R53" s="35">
        <f t="shared" si="4"/>
        <v>5</v>
      </c>
    </row>
    <row r="54" spans="1:18" s="101" customFormat="1" ht="12.75">
      <c r="A54" s="39"/>
      <c r="B54" s="545"/>
      <c r="C54" s="85"/>
      <c r="D54" s="85"/>
      <c r="E54" s="85"/>
      <c r="F54" s="39"/>
      <c r="G54" s="39"/>
      <c r="H54" s="39"/>
      <c r="I54" s="39"/>
      <c r="J54" s="94"/>
      <c r="K54" s="39">
        <f t="shared" si="4"/>
        <v>793.23</v>
      </c>
      <c r="L54" s="39">
        <f t="shared" si="4"/>
        <v>128.5</v>
      </c>
      <c r="M54" s="39">
        <f t="shared" si="4"/>
        <v>620.91</v>
      </c>
      <c r="N54" s="39">
        <f t="shared" si="4"/>
        <v>43.82</v>
      </c>
      <c r="O54" s="39">
        <f t="shared" si="4"/>
        <v>2082</v>
      </c>
      <c r="P54" s="39">
        <f t="shared" si="4"/>
        <v>1033</v>
      </c>
      <c r="Q54" s="39">
        <f t="shared" si="4"/>
        <v>984</v>
      </c>
      <c r="R54" s="39">
        <f t="shared" si="4"/>
        <v>65</v>
      </c>
    </row>
    <row r="55" spans="1:18" s="101" customFormat="1" ht="13.5" customHeight="1">
      <c r="A55" s="35"/>
      <c r="B55" s="93"/>
      <c r="C55" s="123" t="s">
        <v>162</v>
      </c>
      <c r="D55" s="124"/>
      <c r="E55" s="45" t="s">
        <v>161</v>
      </c>
      <c r="F55" s="125"/>
      <c r="G55" s="218">
        <f>H55+I55+J55</f>
        <v>19.12</v>
      </c>
      <c r="H55" s="218">
        <f>H37+H39+H47+H49</f>
        <v>18.029</v>
      </c>
      <c r="I55" s="218">
        <f>I37+I39+I47+I49</f>
        <v>1.091</v>
      </c>
      <c r="J55" s="218">
        <f>J37+J39+J47+J49</f>
        <v>0</v>
      </c>
      <c r="K55" s="105"/>
      <c r="L55" s="105"/>
      <c r="M55" s="105"/>
      <c r="N55" s="105"/>
      <c r="O55" s="105"/>
      <c r="P55" s="105"/>
      <c r="Q55" s="105"/>
      <c r="R55" s="105"/>
    </row>
    <row r="56" spans="1:18" s="101" customFormat="1" ht="13.5" customHeight="1">
      <c r="A56" s="39"/>
      <c r="B56" s="94"/>
      <c r="C56" s="126"/>
      <c r="D56" s="127"/>
      <c r="E56" s="45" t="s">
        <v>160</v>
      </c>
      <c r="F56" s="125"/>
      <c r="G56" s="218">
        <f>H56+I56+J56</f>
        <v>203.89100000000005</v>
      </c>
      <c r="H56" s="218">
        <f>H5+H7+H9+H11+H13+H15+H17+H19+H23+H25+H29+H31+H41+H43+H51</f>
        <v>0.056</v>
      </c>
      <c r="I56" s="218">
        <f>I5+I7+I9+I11+I13+I15+I17+I19+I23+I25+I29+I31+I41+I43+I51</f>
        <v>203.83500000000004</v>
      </c>
      <c r="J56" s="218">
        <f>J5+J7+J9+J11+J13+J15+J17+J19+J23+J25+J29+J31+J41+J43+J51</f>
        <v>0</v>
      </c>
      <c r="K56" s="105"/>
      <c r="L56" s="105"/>
      <c r="M56" s="105"/>
      <c r="N56" s="105"/>
      <c r="O56" s="105"/>
      <c r="P56" s="105"/>
      <c r="Q56" s="105"/>
      <c r="R56" s="105"/>
    </row>
    <row r="57" s="100" customFormat="1" ht="12.75" customHeight="1">
      <c r="O57" s="105"/>
    </row>
    <row r="58" spans="4:11" s="100" customFormat="1" ht="19.5" customHeight="1">
      <c r="D58" s="562" t="s">
        <v>235</v>
      </c>
      <c r="E58" s="562"/>
      <c r="F58" s="106"/>
      <c r="G58" s="266">
        <f>G53-G7</f>
        <v>210.923</v>
      </c>
      <c r="H58" s="266">
        <f>H53-H7</f>
        <v>18.085</v>
      </c>
      <c r="I58" s="266">
        <f>I53-I7</f>
        <v>192.83799999999997</v>
      </c>
      <c r="J58" s="266">
        <f>J53-J7</f>
        <v>0</v>
      </c>
      <c r="K58" s="250"/>
    </row>
    <row r="59" spans="3:15" s="100" customFormat="1" ht="22.5" customHeight="1">
      <c r="C59" s="29"/>
      <c r="D59" s="303" t="s">
        <v>172</v>
      </c>
      <c r="E59" s="212"/>
      <c r="F59" s="106"/>
      <c r="G59" s="266">
        <f>G7</f>
        <v>12.088</v>
      </c>
      <c r="H59" s="266">
        <f>H7</f>
        <v>0</v>
      </c>
      <c r="I59" s="266">
        <f>I7</f>
        <v>12.088</v>
      </c>
      <c r="J59" s="266">
        <f>J7</f>
        <v>0</v>
      </c>
      <c r="L59" s="250"/>
      <c r="M59" s="250"/>
      <c r="N59" s="250"/>
      <c r="O59" s="250"/>
    </row>
    <row r="60" spans="4:8" s="100" customFormat="1" ht="35.25" customHeight="1">
      <c r="D60" s="212"/>
      <c r="E60" s="212"/>
      <c r="F60" s="106"/>
      <c r="G60" s="56"/>
      <c r="H60" s="106"/>
    </row>
    <row r="61" s="100" customFormat="1" ht="12.75" customHeight="1"/>
    <row r="62" s="100" customFormat="1" ht="12.75" customHeight="1"/>
    <row r="63" spans="1:18" s="100" customFormat="1" ht="12.75" customHeight="1">
      <c r="A63" s="628"/>
      <c r="B63" s="628"/>
      <c r="C63" s="628"/>
      <c r="D63" s="628"/>
      <c r="E63" s="628"/>
      <c r="F63" s="628"/>
      <c r="G63" s="628"/>
      <c r="H63" s="628"/>
      <c r="I63" s="628"/>
      <c r="J63" s="628"/>
      <c r="K63" s="628"/>
      <c r="L63" s="628"/>
      <c r="M63" s="628"/>
      <c r="N63" s="628"/>
      <c r="O63" s="628"/>
      <c r="P63" s="628"/>
      <c r="Q63" s="628"/>
      <c r="R63" s="628"/>
    </row>
    <row r="64" s="100" customFormat="1" ht="12.75"/>
    <row r="65" s="100" customFormat="1" ht="12.75"/>
    <row r="66" s="100" customFormat="1" ht="12.75"/>
    <row r="67" s="100" customFormat="1" ht="12.75"/>
    <row r="68" s="100" customFormat="1" ht="12.75"/>
    <row r="69" s="100" customFormat="1" ht="12.75"/>
    <row r="70" s="100" customFormat="1" ht="12.75"/>
    <row r="71" s="100" customFormat="1" ht="12.75"/>
    <row r="72" s="100" customFormat="1" ht="12.75"/>
    <row r="73" s="100" customFormat="1" ht="12.75"/>
    <row r="74" s="100" customFormat="1" ht="12.75"/>
    <row r="75" s="100" customFormat="1" ht="12.75"/>
    <row r="76" s="100" customFormat="1" ht="12.75"/>
    <row r="77" s="100" customFormat="1" ht="12.75"/>
    <row r="78" s="100" customFormat="1" ht="12.75"/>
    <row r="79" s="100" customFormat="1" ht="12.75"/>
    <row r="80" s="100" customFormat="1" ht="12.75"/>
    <row r="81" s="100" customFormat="1" ht="12.75"/>
    <row r="82" s="100" customFormat="1" ht="12.75"/>
    <row r="83" s="100" customFormat="1" ht="12.75"/>
    <row r="84" s="100" customFormat="1" ht="12.75"/>
    <row r="85" s="100" customFormat="1" ht="12.75"/>
    <row r="86" s="100" customFormat="1" ht="12.75"/>
    <row r="87" s="100" customFormat="1" ht="12.75"/>
    <row r="88" s="100" customFormat="1" ht="12.75"/>
    <row r="89" s="100" customFormat="1" ht="12.75"/>
    <row r="90" s="100" customFormat="1" ht="12.75"/>
    <row r="91" s="100" customFormat="1" ht="12.75"/>
    <row r="92" s="100" customFormat="1" ht="12.75"/>
    <row r="93" s="100" customFormat="1" ht="12.75"/>
    <row r="94" s="100" customFormat="1" ht="12.75"/>
    <row r="95" s="100" customFormat="1" ht="12.75"/>
    <row r="96" s="100" customFormat="1" ht="12.75"/>
    <row r="97" s="100" customFormat="1" ht="12.75"/>
    <row r="98" s="100" customFormat="1" ht="12.75"/>
    <row r="99" s="100" customFormat="1" ht="12.75"/>
    <row r="100" s="100" customFormat="1" ht="12.75"/>
    <row r="101" s="100" customFormat="1" ht="12.75"/>
    <row r="102" s="100" customFormat="1" ht="12.75"/>
    <row r="103" s="100" customFormat="1" ht="12.75"/>
    <row r="104" s="100" customFormat="1" ht="12.75"/>
    <row r="105" s="100" customFormat="1" ht="12.75"/>
    <row r="106" s="100" customFormat="1" ht="12.75"/>
    <row r="107" s="100" customFormat="1" ht="12.75"/>
    <row r="108" s="100" customFormat="1" ht="12.75"/>
    <row r="109" s="100" customFormat="1" ht="12.75"/>
    <row r="110" s="100" customFormat="1" ht="12.75"/>
    <row r="111" s="100" customFormat="1" ht="12.75"/>
    <row r="112" s="100" customFormat="1" ht="12.75"/>
    <row r="113" s="100" customFormat="1" ht="12.75"/>
    <row r="114" s="100" customFormat="1" ht="12.75"/>
    <row r="115" s="100" customFormat="1" ht="12.75"/>
    <row r="116" s="100" customFormat="1" ht="12.75"/>
    <row r="117" s="100" customFormat="1" ht="12.75"/>
    <row r="118" s="100" customFormat="1" ht="12.75"/>
    <row r="119" s="100" customFormat="1" ht="12.75"/>
    <row r="120" s="100" customFormat="1" ht="12.75"/>
    <row r="121" s="100" customFormat="1" ht="12.75"/>
    <row r="122" s="100" customFormat="1" ht="12.75"/>
    <row r="123" s="100" customFormat="1" ht="12.75"/>
    <row r="124" s="100" customFormat="1" ht="12.75"/>
    <row r="125" s="100" customFormat="1" ht="12.75"/>
    <row r="126" s="100" customFormat="1" ht="12.75"/>
    <row r="127" s="100" customFormat="1" ht="12.75"/>
    <row r="128" s="100" customFormat="1" ht="12.75"/>
    <row r="129" s="100" customFormat="1" ht="12.75"/>
    <row r="130" s="100" customFormat="1" ht="12.75"/>
    <row r="131" s="100" customFormat="1" ht="12.75"/>
    <row r="132" s="100" customFormat="1" ht="12.75"/>
    <row r="133" s="100" customFormat="1" ht="12.75"/>
    <row r="134" s="100" customFormat="1" ht="12.75"/>
    <row r="135" s="100" customFormat="1" ht="12.75"/>
    <row r="136" s="100" customFormat="1" ht="12.75"/>
    <row r="137" s="100" customFormat="1" ht="12.75"/>
    <row r="138" s="100" customFormat="1" ht="12.75"/>
    <row r="139" s="100" customFormat="1" ht="12.75"/>
    <row r="140" s="100" customFormat="1" ht="12.75"/>
    <row r="141" s="100" customFormat="1" ht="12.75"/>
    <row r="142" s="100" customFormat="1" ht="12.75"/>
    <row r="143" s="100" customFormat="1" ht="12.75"/>
    <row r="144" s="100" customFormat="1" ht="12.75"/>
    <row r="145" s="100" customFormat="1" ht="12.75"/>
    <row r="146" s="100" customFormat="1" ht="12.75"/>
    <row r="147" s="100" customFormat="1" ht="12.75"/>
    <row r="148" s="100" customFormat="1" ht="12.75"/>
    <row r="149" s="100" customFormat="1" ht="12.75"/>
    <row r="150" s="100" customFormat="1" ht="12.75"/>
    <row r="151" s="100" customFormat="1" ht="12.75"/>
    <row r="152" s="100" customFormat="1" ht="12.75"/>
    <row r="153" s="100" customFormat="1" ht="12.75"/>
    <row r="154" s="100" customFormat="1" ht="12.75"/>
    <row r="155" s="100" customFormat="1" ht="12.75"/>
    <row r="156" s="100" customFormat="1" ht="12.75"/>
    <row r="157" s="100" customFormat="1" ht="12.75"/>
    <row r="158" s="100" customFormat="1" ht="12.75"/>
    <row r="159" s="100" customFormat="1" ht="12.75"/>
    <row r="160" s="100" customFormat="1" ht="12.75"/>
    <row r="161" s="100" customFormat="1" ht="12.75"/>
    <row r="162" s="100" customFormat="1" ht="12.75"/>
    <row r="163" s="100" customFormat="1" ht="12.75"/>
    <row r="164" s="100" customFormat="1" ht="12.75"/>
    <row r="165" s="100" customFormat="1" ht="12.75"/>
    <row r="166" s="100" customFormat="1" ht="12.75"/>
    <row r="167" s="100" customFormat="1" ht="12.75"/>
    <row r="168" s="100" customFormat="1" ht="12.75"/>
    <row r="169" s="100" customFormat="1" ht="12.75"/>
    <row r="170" s="100" customFormat="1" ht="12.75"/>
    <row r="171" s="100" customFormat="1" ht="12.75"/>
    <row r="172" s="100" customFormat="1" ht="12.75"/>
    <row r="173" s="100" customFormat="1" ht="12.75"/>
    <row r="174" s="100" customFormat="1" ht="12.75"/>
    <row r="175" s="100" customFormat="1" ht="12.75"/>
    <row r="176" s="100" customFormat="1" ht="12.75"/>
    <row r="177" s="100" customFormat="1" ht="12.75"/>
    <row r="178" s="100" customFormat="1" ht="12.75"/>
    <row r="179" s="100" customFormat="1" ht="12.75"/>
    <row r="180" s="100" customFormat="1" ht="12.75"/>
    <row r="181" s="100" customFormat="1" ht="12.75"/>
    <row r="182" s="100" customFormat="1" ht="12.75"/>
    <row r="183" s="100" customFormat="1" ht="12.75"/>
    <row r="184" s="100" customFormat="1" ht="12.75"/>
    <row r="185" s="100" customFormat="1" ht="12.75"/>
    <row r="186" s="100" customFormat="1" ht="12.75"/>
    <row r="187" s="100" customFormat="1" ht="12.75"/>
    <row r="188" s="100" customFormat="1" ht="12.75"/>
    <row r="189" s="100" customFormat="1" ht="12.75"/>
    <row r="190" s="100" customFormat="1" ht="12.75"/>
    <row r="191" s="100" customFormat="1" ht="12.75"/>
    <row r="192" s="100" customFormat="1" ht="12.75"/>
    <row r="193" s="100" customFormat="1" ht="12.75"/>
    <row r="194" s="100" customFormat="1" ht="12.75"/>
    <row r="195" s="100" customFormat="1" ht="12.75"/>
    <row r="196" s="100" customFormat="1" ht="12.75"/>
    <row r="197" s="100" customFormat="1" ht="12.75"/>
    <row r="198" s="100" customFormat="1" ht="12.75"/>
    <row r="199" s="100" customFormat="1" ht="12.75"/>
    <row r="200" s="100" customFormat="1" ht="12.75"/>
    <row r="201" s="100" customFormat="1" ht="12.75"/>
    <row r="202" s="100" customFormat="1" ht="12.75"/>
    <row r="203" s="100" customFormat="1" ht="12.75"/>
    <row r="204" s="100" customFormat="1" ht="12.75"/>
    <row r="205" s="100" customFormat="1" ht="12.75"/>
    <row r="206" s="100" customFormat="1" ht="12.75"/>
    <row r="207" s="100" customFormat="1" ht="12.75"/>
    <row r="208" s="100" customFormat="1" ht="12.75"/>
    <row r="209" s="100" customFormat="1" ht="12.75"/>
    <row r="210" s="100" customFormat="1" ht="12.75"/>
    <row r="211" s="100" customFormat="1" ht="12.75"/>
    <row r="212" s="100" customFormat="1" ht="12.75"/>
    <row r="213" s="100" customFormat="1" ht="12.75"/>
    <row r="214" s="100" customFormat="1" ht="12.75"/>
    <row r="215" s="100" customFormat="1" ht="12.75"/>
    <row r="216" s="100" customFormat="1" ht="12.75"/>
    <row r="217" s="100" customFormat="1" ht="12.75"/>
    <row r="218" s="100" customFormat="1" ht="12.75"/>
    <row r="219" s="100" customFormat="1" ht="12.75"/>
    <row r="220" s="100" customFormat="1" ht="12.75"/>
    <row r="221" s="100" customFormat="1" ht="12.75"/>
    <row r="222" s="100" customFormat="1" ht="12.75"/>
    <row r="223" s="100" customFormat="1" ht="12.75"/>
    <row r="224" s="100" customFormat="1" ht="12.75"/>
    <row r="225" s="100" customFormat="1" ht="12.75"/>
    <row r="226" s="100" customFormat="1" ht="12.75"/>
    <row r="227" s="100" customFormat="1" ht="12.75"/>
    <row r="228" s="100" customFormat="1" ht="12.75"/>
    <row r="229" s="100" customFormat="1" ht="12.75"/>
    <row r="230" s="100" customFormat="1" ht="12.75"/>
    <row r="231" s="100" customFormat="1" ht="12.75"/>
    <row r="232" s="100" customFormat="1" ht="12.75"/>
    <row r="233" s="100" customFormat="1" ht="12.75"/>
    <row r="234" s="100" customFormat="1" ht="12.75"/>
    <row r="235" s="100" customFormat="1" ht="12.75"/>
    <row r="236" s="100" customFormat="1" ht="12.75"/>
    <row r="237" s="100" customFormat="1" ht="12.75"/>
    <row r="238" s="100" customFormat="1" ht="12.75"/>
    <row r="239" s="100" customFormat="1" ht="12.75"/>
    <row r="240" s="100" customFormat="1" ht="12.75"/>
    <row r="241" s="100" customFormat="1" ht="12.75"/>
    <row r="242" s="100" customFormat="1" ht="12.75"/>
    <row r="243" s="9" customFormat="1" ht="12.75"/>
    <row r="244" s="9" customFormat="1" ht="12.75"/>
    <row r="245" s="9" customFormat="1" ht="12.75"/>
    <row r="246" s="9" customFormat="1" ht="12.75"/>
    <row r="247" s="9" customFormat="1" ht="12.75"/>
    <row r="248" s="9" customFormat="1" ht="12.75"/>
    <row r="249" s="9" customFormat="1" ht="12.75"/>
    <row r="250" s="9" customFormat="1" ht="12.75"/>
    <row r="251" s="9" customFormat="1" ht="12.75"/>
    <row r="252" s="9" customFormat="1" ht="12.75"/>
    <row r="253" s="9" customFormat="1" ht="12.75"/>
    <row r="254" s="9" customFormat="1" ht="12.75"/>
    <row r="255" s="9" customFormat="1" ht="12.75"/>
    <row r="256" s="9" customFormat="1" ht="12.75"/>
    <row r="257" s="9" customFormat="1" ht="12.75"/>
    <row r="258" s="9" customFormat="1" ht="12.75"/>
    <row r="259" s="9" customFormat="1" ht="12.75"/>
    <row r="260" s="9" customFormat="1" ht="12.75"/>
    <row r="261" s="9" customFormat="1" ht="12.75"/>
    <row r="262" s="9" customFormat="1" ht="12.75"/>
    <row r="263" s="9" customFormat="1" ht="12.75"/>
    <row r="264" s="9" customFormat="1" ht="12.75"/>
    <row r="265" s="9" customFormat="1" ht="12.75"/>
    <row r="266" s="9" customFormat="1" ht="12.75"/>
    <row r="267" s="9" customFormat="1" ht="12.75"/>
    <row r="268" s="9" customFormat="1" ht="12.75"/>
    <row r="269" s="9" customFormat="1" ht="12.75"/>
    <row r="270" s="9" customFormat="1" ht="12.75"/>
    <row r="271" s="9" customFormat="1" ht="12.75"/>
    <row r="272" s="9" customFormat="1" ht="12.75"/>
    <row r="273" s="9" customFormat="1" ht="12.75"/>
    <row r="274" s="9" customFormat="1" ht="12.75"/>
    <row r="275" s="9" customFormat="1" ht="12.75"/>
    <row r="276" s="9" customFormat="1" ht="12.75"/>
    <row r="277" s="9" customFormat="1" ht="12.75"/>
    <row r="278" s="9" customFormat="1" ht="12.75"/>
    <row r="279" s="9" customFormat="1" ht="12.75"/>
    <row r="280" s="9" customFormat="1" ht="12.75"/>
    <row r="281" s="9" customFormat="1" ht="12.75"/>
    <row r="282" s="9" customFormat="1" ht="12.75"/>
    <row r="283" s="9" customFormat="1" ht="12.75"/>
    <row r="284" s="9" customFormat="1" ht="12.75"/>
    <row r="285" s="9" customFormat="1" ht="12.75"/>
    <row r="286" s="9" customFormat="1" ht="12.75"/>
    <row r="287" s="9" customFormat="1" ht="12.75"/>
    <row r="288" s="9" customFormat="1" ht="12.75"/>
    <row r="289" s="9" customFormat="1" ht="12.75"/>
    <row r="290" s="9" customFormat="1" ht="12.75"/>
    <row r="291" s="9" customFormat="1" ht="12.75"/>
    <row r="292" s="9" customFormat="1" ht="12.75"/>
    <row r="293" s="9" customFormat="1" ht="12.75"/>
    <row r="294" s="9" customFormat="1" ht="12.75"/>
    <row r="295" s="9" customFormat="1" ht="12.75"/>
    <row r="296" s="9" customFormat="1" ht="12.75"/>
    <row r="297" s="9" customFormat="1" ht="12.75"/>
    <row r="298" s="9" customFormat="1" ht="12.75"/>
    <row r="299" s="9" customFormat="1" ht="12.75"/>
    <row r="300" s="9" customFormat="1" ht="12.75"/>
    <row r="301" s="9" customFormat="1" ht="12.75"/>
    <row r="302" s="9" customFormat="1" ht="12.75"/>
    <row r="303" s="9" customFormat="1" ht="12.75"/>
    <row r="304" s="9" customFormat="1" ht="12.75"/>
    <row r="305" s="9" customFormat="1" ht="12.75"/>
    <row r="306" s="9" customFormat="1" ht="12.75"/>
    <row r="307" s="9" customFormat="1" ht="12.75"/>
    <row r="308" s="9" customFormat="1" ht="12.75"/>
    <row r="309" s="9" customFormat="1" ht="12.75"/>
    <row r="310" s="9" customFormat="1" ht="12.75"/>
    <row r="311" s="9" customFormat="1" ht="12.75"/>
    <row r="312" s="9" customFormat="1" ht="12.75"/>
    <row r="313" s="9" customFormat="1" ht="12.75"/>
    <row r="314" s="9" customFormat="1" ht="12.75"/>
    <row r="315" s="9" customFormat="1" ht="12.75"/>
    <row r="316" s="9" customFormat="1" ht="12.75"/>
    <row r="317" s="9" customFormat="1" ht="12.75"/>
    <row r="318" s="9" customFormat="1" ht="12.75"/>
    <row r="319" s="9" customFormat="1" ht="12.75"/>
    <row r="320" s="9" customFormat="1" ht="12.75"/>
    <row r="321" s="9" customFormat="1" ht="12.75"/>
    <row r="322" s="9" customFormat="1" ht="12.75"/>
    <row r="323" s="9" customFormat="1" ht="12.75"/>
    <row r="324" s="9" customFormat="1" ht="12.75"/>
    <row r="325" s="9" customFormat="1" ht="12.75"/>
    <row r="326" s="9" customFormat="1" ht="12.75"/>
    <row r="327" s="9" customFormat="1" ht="12.75"/>
    <row r="328" s="9" customFormat="1" ht="12.75"/>
    <row r="329" s="9" customFormat="1" ht="12.75"/>
    <row r="330" s="9" customFormat="1" ht="12.75"/>
    <row r="331" s="9" customFormat="1" ht="12.75"/>
    <row r="332" s="9" customFormat="1" ht="12.75"/>
    <row r="333" s="9" customFormat="1" ht="12.75"/>
    <row r="334" s="9" customFormat="1" ht="12.75"/>
    <row r="335" s="9" customFormat="1" ht="12.75"/>
    <row r="336" s="9" customFormat="1" ht="12.75"/>
    <row r="337" s="9" customFormat="1" ht="12.75"/>
    <row r="338" s="9" customFormat="1" ht="12.75"/>
    <row r="339" s="9" customFormat="1" ht="12.75"/>
    <row r="340" s="9" customFormat="1" ht="12.75"/>
    <row r="341" s="9" customFormat="1" ht="12.75"/>
    <row r="342" s="9" customFormat="1" ht="12.75"/>
    <row r="343" s="9" customFormat="1" ht="12.75"/>
    <row r="344" s="9" customFormat="1" ht="12.75"/>
    <row r="345" s="9" customFormat="1" ht="12.75"/>
    <row r="346" s="9" customFormat="1" ht="12.75"/>
    <row r="347" s="9" customFormat="1" ht="12.75"/>
    <row r="348" s="9" customFormat="1" ht="12.75"/>
    <row r="349" s="9" customFormat="1" ht="12.75"/>
    <row r="350" s="9" customFormat="1" ht="12.75"/>
    <row r="351" s="9" customFormat="1" ht="12.75"/>
    <row r="352" s="9" customFormat="1" ht="12.75"/>
    <row r="353" s="9" customFormat="1" ht="12.75"/>
    <row r="354" s="9" customFormat="1" ht="12.75"/>
    <row r="355" s="9" customFormat="1" ht="12.75"/>
    <row r="356" s="9" customFormat="1" ht="12.75"/>
    <row r="357" s="9" customFormat="1" ht="12.75"/>
    <row r="358" s="9" customFormat="1" ht="12.75"/>
    <row r="359" s="9" customFormat="1" ht="12.75"/>
    <row r="360" s="9" customFormat="1" ht="12.75"/>
    <row r="361" s="9" customFormat="1" ht="12.75"/>
    <row r="362" s="9" customFormat="1" ht="12.75"/>
    <row r="363" s="9" customFormat="1" ht="12.75"/>
    <row r="364" s="9" customFormat="1" ht="12.75"/>
    <row r="365" s="9" customFormat="1" ht="12.75"/>
    <row r="366" s="9" customFormat="1" ht="12.75"/>
    <row r="367" s="9" customFormat="1" ht="12.75"/>
    <row r="368" s="9" customFormat="1" ht="12.75"/>
    <row r="369" s="9" customFormat="1" ht="12.75"/>
    <row r="370" s="9" customFormat="1" ht="12.75"/>
    <row r="371" s="9" customFormat="1" ht="12.75"/>
    <row r="372" s="9" customFormat="1" ht="12.75"/>
    <row r="373" s="9" customFormat="1" ht="12.75"/>
    <row r="374" s="9" customFormat="1" ht="12.75"/>
    <row r="375" s="9" customFormat="1" ht="12.75"/>
    <row r="376" s="9" customFormat="1" ht="12.75"/>
    <row r="377" s="9" customFormat="1" ht="12.75"/>
    <row r="378" s="9" customFormat="1" ht="12.75"/>
    <row r="379" s="9" customFormat="1" ht="12.75"/>
    <row r="380" s="9" customFormat="1" ht="12.75"/>
    <row r="381" s="9" customFormat="1" ht="12.75"/>
    <row r="382" s="9" customFormat="1" ht="12.75"/>
    <row r="383" s="9" customFormat="1" ht="12.75"/>
    <row r="384" s="9" customFormat="1" ht="12.75"/>
    <row r="385" s="9" customFormat="1" ht="12.75"/>
    <row r="386" s="9" customFormat="1" ht="12.75"/>
    <row r="387" s="9" customFormat="1" ht="12.75"/>
    <row r="388" s="9" customFormat="1" ht="12.75"/>
    <row r="389" s="9" customFormat="1" ht="12.75"/>
    <row r="390" s="9" customFormat="1" ht="12.75"/>
    <row r="391" s="9" customFormat="1" ht="12.75"/>
    <row r="392" s="9" customFormat="1" ht="12.75"/>
    <row r="393" s="9" customFormat="1" ht="12.75"/>
    <row r="394" s="9" customFormat="1" ht="12.75"/>
    <row r="395" s="9" customFormat="1" ht="12.75"/>
    <row r="396" s="9" customFormat="1" ht="12.75"/>
    <row r="397" s="9" customFormat="1" ht="12.75"/>
    <row r="398" s="9" customFormat="1" ht="12.75"/>
    <row r="399" s="9" customFormat="1" ht="12.75"/>
    <row r="400" s="9" customFormat="1" ht="12.75"/>
    <row r="401" s="9" customFormat="1" ht="12.75"/>
    <row r="402" s="9" customFormat="1" ht="12.75"/>
    <row r="403" s="9" customFormat="1" ht="12.75"/>
    <row r="404" s="9" customFormat="1" ht="12.75"/>
    <row r="405" s="9" customFormat="1" ht="12.75"/>
    <row r="406" s="9" customFormat="1" ht="12.75"/>
    <row r="407" s="9" customFormat="1" ht="12.75"/>
    <row r="408" s="9" customFormat="1" ht="12.75"/>
    <row r="409" s="9" customFormat="1" ht="12.75"/>
    <row r="410" s="9" customFormat="1" ht="12.75"/>
    <row r="411" s="9" customFormat="1" ht="12.75"/>
    <row r="412" s="9" customFormat="1" ht="12.75"/>
    <row r="413" s="9" customFormat="1" ht="12.75"/>
    <row r="414" s="9" customFormat="1" ht="12.75"/>
    <row r="415" s="9" customFormat="1" ht="12.75"/>
    <row r="416" s="9" customFormat="1" ht="12.75"/>
    <row r="417" s="9" customFormat="1" ht="12.75"/>
    <row r="418" s="9" customFormat="1" ht="12.75"/>
    <row r="419" s="9" customFormat="1" ht="12.75"/>
    <row r="420" s="9" customFormat="1" ht="12.75"/>
    <row r="421" s="9" customFormat="1" ht="12.75"/>
    <row r="422" s="9" customFormat="1" ht="12.75"/>
    <row r="423" s="9" customFormat="1" ht="12.75"/>
    <row r="424" s="9" customFormat="1" ht="12.75"/>
    <row r="425" s="9" customFormat="1" ht="12.75"/>
    <row r="426" s="9" customFormat="1" ht="12.75"/>
    <row r="427" s="9" customFormat="1" ht="12.75"/>
    <row r="428" s="9" customFormat="1" ht="12.75"/>
    <row r="429" s="9" customFormat="1" ht="12.75"/>
    <row r="430" s="9" customFormat="1" ht="12.75"/>
    <row r="431" s="9" customFormat="1" ht="12.75"/>
    <row r="432" s="9" customFormat="1" ht="12.75"/>
    <row r="433" s="9" customFormat="1" ht="12.75"/>
    <row r="434" s="9" customFormat="1" ht="12.75"/>
    <row r="435" s="9" customFormat="1" ht="12.75"/>
    <row r="436" s="9" customFormat="1" ht="12.75"/>
    <row r="437" s="9" customFormat="1" ht="12.75"/>
    <row r="438" s="9" customFormat="1" ht="12.75"/>
    <row r="439" s="9" customFormat="1" ht="12.75"/>
    <row r="440" s="9" customFormat="1" ht="12.75"/>
    <row r="441" s="9" customFormat="1" ht="12.75"/>
    <row r="442" s="9" customFormat="1" ht="12.75"/>
    <row r="443" s="9" customFormat="1" ht="12.75"/>
    <row r="444" s="9" customFormat="1" ht="12.75"/>
    <row r="445" s="9" customFormat="1" ht="12.75"/>
    <row r="446" s="9" customFormat="1" ht="12.75"/>
    <row r="447" s="9" customFormat="1" ht="12.75"/>
    <row r="448" s="9" customFormat="1" ht="12.75"/>
    <row r="449" s="9" customFormat="1" ht="12.75"/>
    <row r="450" s="9" customFormat="1" ht="12.75"/>
    <row r="451" s="9" customFormat="1" ht="12.75"/>
    <row r="452" s="9" customFormat="1" ht="12.75"/>
    <row r="453" s="9" customFormat="1" ht="12.75"/>
    <row r="454" s="9" customFormat="1" ht="12.75"/>
    <row r="455" s="9" customFormat="1" ht="12.75"/>
    <row r="456" s="9" customFormat="1" ht="12.75"/>
    <row r="457" s="9" customFormat="1" ht="12.75"/>
    <row r="458" s="9" customFormat="1" ht="12.75"/>
    <row r="459" s="9" customFormat="1" ht="12.75"/>
    <row r="460" s="9" customFormat="1" ht="12.75"/>
    <row r="461" s="9" customFormat="1" ht="12.75"/>
    <row r="462" s="9" customFormat="1" ht="12.75"/>
    <row r="463" s="9" customFormat="1" ht="12.75"/>
    <row r="464" s="9" customFormat="1" ht="12.75"/>
    <row r="465" s="9" customFormat="1" ht="12.75"/>
    <row r="466" s="9" customFormat="1" ht="12.75"/>
    <row r="467" s="9" customFormat="1" ht="12.75"/>
    <row r="468" s="9" customFormat="1" ht="12.75"/>
    <row r="469" s="9" customFormat="1" ht="12.75"/>
    <row r="470" s="9" customFormat="1" ht="12.75"/>
    <row r="471" s="9" customFormat="1" ht="12.75"/>
    <row r="472" s="9" customFormat="1" ht="12.75"/>
    <row r="473" s="9" customFormat="1" ht="12.75"/>
    <row r="474" s="9" customFormat="1" ht="12.75"/>
    <row r="475" s="9" customFormat="1" ht="12.75"/>
    <row r="476" s="9" customFormat="1" ht="12.75"/>
    <row r="477" s="9" customFormat="1" ht="12.75"/>
    <row r="478" s="9" customFormat="1" ht="12.75"/>
    <row r="479" s="9" customFormat="1" ht="12.75"/>
    <row r="480" s="9" customFormat="1" ht="12.75"/>
    <row r="481" s="9" customFormat="1" ht="12.75"/>
    <row r="482" s="9" customFormat="1" ht="12.75"/>
    <row r="483" s="9" customFormat="1" ht="12.75"/>
    <row r="484" s="9" customFormat="1" ht="12.75"/>
    <row r="485" s="9" customFormat="1" ht="12.75"/>
    <row r="486" s="9" customFormat="1" ht="12.75"/>
    <row r="487" s="9" customFormat="1" ht="12.75"/>
    <row r="488" s="9" customFormat="1" ht="12.75"/>
    <row r="489" s="9" customFormat="1" ht="12.75"/>
    <row r="490" s="9" customFormat="1" ht="12.75"/>
    <row r="491" s="9" customFormat="1" ht="12.75"/>
    <row r="492" s="9" customFormat="1" ht="12.75"/>
    <row r="493" s="9" customFormat="1" ht="12.75"/>
    <row r="494" s="9" customFormat="1" ht="12.75"/>
    <row r="495" s="9" customFormat="1" ht="12.75"/>
    <row r="496" s="9" customFormat="1" ht="12.75"/>
  </sheetData>
  <sheetProtection/>
  <mergeCells count="109">
    <mergeCell ref="D21:D22"/>
    <mergeCell ref="D39:D40"/>
    <mergeCell ref="D41:D42"/>
    <mergeCell ref="A5:A8"/>
    <mergeCell ref="C9:C10"/>
    <mergeCell ref="D5:D6"/>
    <mergeCell ref="D9:D10"/>
    <mergeCell ref="D7:D8"/>
    <mergeCell ref="C13:C14"/>
    <mergeCell ref="D11:D12"/>
    <mergeCell ref="C17:C18"/>
    <mergeCell ref="J3:J4"/>
    <mergeCell ref="G2:G4"/>
    <mergeCell ref="I3:I4"/>
    <mergeCell ref="H3:H4"/>
    <mergeCell ref="E2:E4"/>
    <mergeCell ref="F2:F4"/>
    <mergeCell ref="D47:D48"/>
    <mergeCell ref="C5:C8"/>
    <mergeCell ref="D13:D14"/>
    <mergeCell ref="D2:D4"/>
    <mergeCell ref="D15:D16"/>
    <mergeCell ref="C11:C12"/>
    <mergeCell ref="D23:D24"/>
    <mergeCell ref="D17:D18"/>
    <mergeCell ref="D19:D20"/>
    <mergeCell ref="C15:C16"/>
    <mergeCell ref="D43:D44"/>
    <mergeCell ref="C19:C20"/>
    <mergeCell ref="C21:C22"/>
    <mergeCell ref="C23:C24"/>
    <mergeCell ref="A63:R63"/>
    <mergeCell ref="D58:E58"/>
    <mergeCell ref="D31:D32"/>
    <mergeCell ref="C33:C34"/>
    <mergeCell ref="D33:D34"/>
    <mergeCell ref="D51:D52"/>
    <mergeCell ref="A2:A4"/>
    <mergeCell ref="C31:C32"/>
    <mergeCell ref="C47:C48"/>
    <mergeCell ref="C49:C50"/>
    <mergeCell ref="D27:D28"/>
    <mergeCell ref="D25:D26"/>
    <mergeCell ref="D49:D50"/>
    <mergeCell ref="D45:D46"/>
    <mergeCell ref="D35:D36"/>
    <mergeCell ref="D37:D38"/>
    <mergeCell ref="C43:C44"/>
    <mergeCell ref="D29:D30"/>
    <mergeCell ref="A1:R1"/>
    <mergeCell ref="K2:N2"/>
    <mergeCell ref="O2:R2"/>
    <mergeCell ref="P3:R3"/>
    <mergeCell ref="O3:O4"/>
    <mergeCell ref="K3:K4"/>
    <mergeCell ref="H2:J2"/>
    <mergeCell ref="C2:C4"/>
    <mergeCell ref="C45:C46"/>
    <mergeCell ref="L3:N3"/>
    <mergeCell ref="C25:C26"/>
    <mergeCell ref="C27:C28"/>
    <mergeCell ref="C29:C30"/>
    <mergeCell ref="C51:C52"/>
    <mergeCell ref="C35:C36"/>
    <mergeCell ref="C37:C38"/>
    <mergeCell ref="C39:C40"/>
    <mergeCell ref="C41:C42"/>
    <mergeCell ref="B2:B4"/>
    <mergeCell ref="B9:B10"/>
    <mergeCell ref="B11:B12"/>
    <mergeCell ref="B33:B34"/>
    <mergeCell ref="B35:B36"/>
    <mergeCell ref="B13:B14"/>
    <mergeCell ref="B15:B16"/>
    <mergeCell ref="B17:B18"/>
    <mergeCell ref="B19:B20"/>
    <mergeCell ref="B5:B8"/>
    <mergeCell ref="B37:B38"/>
    <mergeCell ref="B39:B40"/>
    <mergeCell ref="B41:B42"/>
    <mergeCell ref="B43:B44"/>
    <mergeCell ref="B45:B46"/>
    <mergeCell ref="B21:B22"/>
    <mergeCell ref="B23:B24"/>
    <mergeCell ref="B25:B26"/>
    <mergeCell ref="B27:B28"/>
    <mergeCell ref="A23:A24"/>
    <mergeCell ref="A25:A26"/>
    <mergeCell ref="B47:B48"/>
    <mergeCell ref="B49:B50"/>
    <mergeCell ref="B51:B52"/>
    <mergeCell ref="B53:B54"/>
    <mergeCell ref="B29:B30"/>
    <mergeCell ref="B31:B32"/>
    <mergeCell ref="A47:A48"/>
    <mergeCell ref="A49:A50"/>
    <mergeCell ref="A9:A10"/>
    <mergeCell ref="A11:A12"/>
    <mergeCell ref="A13:A14"/>
    <mergeCell ref="A15:A16"/>
    <mergeCell ref="A17:A18"/>
    <mergeCell ref="A19:A20"/>
    <mergeCell ref="A51:A52"/>
    <mergeCell ref="A29:A30"/>
    <mergeCell ref="A31:A32"/>
    <mergeCell ref="A37:A38"/>
    <mergeCell ref="A39:A40"/>
    <mergeCell ref="A41:A42"/>
    <mergeCell ref="A43:A44"/>
  </mergeCells>
  <printOptions/>
  <pageMargins left="0.7874015748031497" right="0.3937007874015748" top="0.3937007874015748" bottom="0.3937007874015748" header="0" footer="0"/>
  <pageSetup firstPageNumber="12" useFirstPageNumber="1" fitToHeight="2" horizontalDpi="300" verticalDpi="300" orientation="landscape" paperSize="9" scale="82" r:id="rId1"/>
  <headerFooter alignWithMargins="0">
    <oddFooter>&amp;CСтраница &amp;P</oddFooter>
  </headerFooter>
  <rowBreaks count="1" manualBreakCount="1">
    <brk id="48" max="1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PageLayoutView="0" workbookViewId="0" topLeftCell="A1">
      <selection activeCell="A1" sqref="A1:R1"/>
    </sheetView>
  </sheetViews>
  <sheetFormatPr defaultColWidth="9.00390625" defaultRowHeight="12.75"/>
  <cols>
    <col min="1" max="1" width="4.25390625" style="0" customWidth="1"/>
    <col min="2" max="2" width="11.75390625" style="0" customWidth="1"/>
    <col min="3" max="4" width="20.625" style="0" customWidth="1"/>
    <col min="5" max="5" width="11.375" style="0" customWidth="1"/>
    <col min="6" max="6" width="8.25390625" style="0" customWidth="1"/>
    <col min="7" max="7" width="8.625" style="0" bestFit="1" customWidth="1"/>
    <col min="8" max="8" width="6.625" style="0" customWidth="1"/>
    <col min="9" max="9" width="7.375" style="0" customWidth="1"/>
    <col min="10" max="10" width="6.875" style="0" customWidth="1"/>
    <col min="11" max="11" width="7.875" style="0" customWidth="1"/>
    <col min="12" max="12" width="7.00390625" style="0" customWidth="1"/>
    <col min="13" max="13" width="6.875" style="0" customWidth="1"/>
    <col min="14" max="14" width="6.25390625" style="0" customWidth="1"/>
    <col min="15" max="15" width="7.00390625" style="0" customWidth="1"/>
    <col min="16" max="16" width="6.75390625" style="0" customWidth="1"/>
    <col min="17" max="17" width="7.125" style="0" customWidth="1"/>
    <col min="18" max="18" width="8.125" style="0" customWidth="1"/>
  </cols>
  <sheetData>
    <row r="1" spans="1:18" s="65" customFormat="1" ht="65.25" customHeight="1">
      <c r="A1" s="557" t="s">
        <v>582</v>
      </c>
      <c r="B1" s="557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</row>
    <row r="2" s="15" customFormat="1" ht="10.5" customHeight="1"/>
    <row r="3" spans="1:18" s="15" customFormat="1" ht="12.75" customHeight="1">
      <c r="A3" s="544" t="s">
        <v>9</v>
      </c>
      <c r="B3" s="546" t="s">
        <v>391</v>
      </c>
      <c r="C3" s="546" t="s">
        <v>163</v>
      </c>
      <c r="D3" s="546" t="s">
        <v>164</v>
      </c>
      <c r="E3" s="546" t="s">
        <v>159</v>
      </c>
      <c r="F3" s="546" t="s">
        <v>165</v>
      </c>
      <c r="G3" s="546" t="s">
        <v>166</v>
      </c>
      <c r="H3" s="554" t="s">
        <v>0</v>
      </c>
      <c r="I3" s="555"/>
      <c r="J3" s="556"/>
      <c r="K3" s="554" t="s">
        <v>1</v>
      </c>
      <c r="L3" s="555"/>
      <c r="M3" s="555"/>
      <c r="N3" s="556"/>
      <c r="O3" s="554" t="s">
        <v>8</v>
      </c>
      <c r="P3" s="555"/>
      <c r="Q3" s="555"/>
      <c r="R3" s="556"/>
    </row>
    <row r="4" spans="1:18" s="15" customFormat="1" ht="12.75">
      <c r="A4" s="547"/>
      <c r="B4" s="560"/>
      <c r="C4" s="547"/>
      <c r="D4" s="547"/>
      <c r="E4" s="547"/>
      <c r="F4" s="547"/>
      <c r="G4" s="547"/>
      <c r="H4" s="546" t="s">
        <v>167</v>
      </c>
      <c r="I4" s="546" t="s">
        <v>168</v>
      </c>
      <c r="J4" s="546" t="s">
        <v>169</v>
      </c>
      <c r="K4" s="546" t="s">
        <v>170</v>
      </c>
      <c r="L4" s="554" t="s">
        <v>0</v>
      </c>
      <c r="M4" s="555"/>
      <c r="N4" s="556"/>
      <c r="O4" s="546" t="s">
        <v>170</v>
      </c>
      <c r="P4" s="554" t="s">
        <v>0</v>
      </c>
      <c r="Q4" s="555"/>
      <c r="R4" s="556"/>
    </row>
    <row r="5" spans="1:18" s="15" customFormat="1" ht="24.75" customHeight="1">
      <c r="A5" s="545"/>
      <c r="B5" s="561"/>
      <c r="C5" s="545"/>
      <c r="D5" s="545"/>
      <c r="E5" s="545"/>
      <c r="F5" s="545"/>
      <c r="G5" s="545"/>
      <c r="H5" s="545"/>
      <c r="I5" s="545"/>
      <c r="J5" s="545"/>
      <c r="K5" s="545"/>
      <c r="L5" s="26" t="s">
        <v>3</v>
      </c>
      <c r="M5" s="26" t="s">
        <v>4</v>
      </c>
      <c r="N5" s="26" t="s">
        <v>5</v>
      </c>
      <c r="O5" s="545"/>
      <c r="P5" s="26" t="s">
        <v>3</v>
      </c>
      <c r="Q5" s="26" t="s">
        <v>4</v>
      </c>
      <c r="R5" s="26" t="s">
        <v>5</v>
      </c>
    </row>
    <row r="6" spans="1:21" s="447" customFormat="1" ht="15">
      <c r="A6" s="631">
        <v>1</v>
      </c>
      <c r="B6" s="569" t="s">
        <v>488</v>
      </c>
      <c r="C6" s="617" t="s">
        <v>61</v>
      </c>
      <c r="D6" s="476" t="s">
        <v>369</v>
      </c>
      <c r="E6" s="332" t="s">
        <v>160</v>
      </c>
      <c r="F6" s="334" t="s">
        <v>332</v>
      </c>
      <c r="G6" s="477">
        <f>H6+I6+J6</f>
        <v>26</v>
      </c>
      <c r="H6" s="478"/>
      <c r="I6" s="477">
        <v>26</v>
      </c>
      <c r="J6" s="334"/>
      <c r="K6" s="334">
        <f aca="true" t="shared" si="0" ref="K6:K14">L6+M6+N6</f>
        <v>6</v>
      </c>
      <c r="L6" s="334"/>
      <c r="M6" s="479">
        <v>4</v>
      </c>
      <c r="N6" s="334">
        <v>2</v>
      </c>
      <c r="O6" s="334">
        <f aca="true" t="shared" si="1" ref="O6:O14">P6+Q6+R6</f>
        <v>35</v>
      </c>
      <c r="P6" s="334">
        <v>31</v>
      </c>
      <c r="Q6" s="479">
        <v>4</v>
      </c>
      <c r="R6" s="334"/>
      <c r="U6" s="438"/>
    </row>
    <row r="7" spans="1:21" s="447" customFormat="1" ht="12.75">
      <c r="A7" s="632"/>
      <c r="B7" s="570"/>
      <c r="C7" s="618"/>
      <c r="D7" s="480"/>
      <c r="E7" s="480"/>
      <c r="F7" s="481"/>
      <c r="G7" s="477"/>
      <c r="H7" s="482"/>
      <c r="I7" s="477"/>
      <c r="J7" s="481"/>
      <c r="K7" s="481">
        <f t="shared" si="0"/>
        <v>261.73</v>
      </c>
      <c r="L7" s="481"/>
      <c r="M7" s="479">
        <v>195.63</v>
      </c>
      <c r="N7" s="481">
        <v>66.1</v>
      </c>
      <c r="O7" s="481">
        <f t="shared" si="1"/>
        <v>344</v>
      </c>
      <c r="P7" s="481">
        <v>300</v>
      </c>
      <c r="Q7" s="479">
        <v>44</v>
      </c>
      <c r="R7" s="481"/>
      <c r="U7" s="438"/>
    </row>
    <row r="8" spans="1:21" s="447" customFormat="1" ht="15">
      <c r="A8" s="631">
        <v>2</v>
      </c>
      <c r="B8" s="569" t="s">
        <v>489</v>
      </c>
      <c r="C8" s="617" t="s">
        <v>199</v>
      </c>
      <c r="D8" s="476" t="s">
        <v>369</v>
      </c>
      <c r="E8" s="332" t="s">
        <v>160</v>
      </c>
      <c r="F8" s="479" t="s">
        <v>333</v>
      </c>
      <c r="G8" s="478">
        <f>H8+I8+J8</f>
        <v>16</v>
      </c>
      <c r="H8" s="477"/>
      <c r="I8" s="478">
        <v>16</v>
      </c>
      <c r="J8" s="479"/>
      <c r="K8" s="334">
        <f t="shared" si="0"/>
        <v>4</v>
      </c>
      <c r="L8" s="479"/>
      <c r="M8" s="334">
        <v>2</v>
      </c>
      <c r="N8" s="479">
        <v>2</v>
      </c>
      <c r="O8" s="334">
        <f t="shared" si="1"/>
        <v>12</v>
      </c>
      <c r="P8" s="479">
        <v>7</v>
      </c>
      <c r="Q8" s="334">
        <v>5</v>
      </c>
      <c r="R8" s="334"/>
      <c r="U8" s="438"/>
    </row>
    <row r="9" spans="1:21" s="447" customFormat="1" ht="12.75">
      <c r="A9" s="632"/>
      <c r="B9" s="570"/>
      <c r="C9" s="618"/>
      <c r="D9" s="480"/>
      <c r="E9" s="480"/>
      <c r="F9" s="479"/>
      <c r="G9" s="481"/>
      <c r="H9" s="479"/>
      <c r="I9" s="481"/>
      <c r="J9" s="479"/>
      <c r="K9" s="481">
        <f t="shared" si="0"/>
        <v>89.11</v>
      </c>
      <c r="L9" s="479"/>
      <c r="M9" s="481">
        <v>47.01</v>
      </c>
      <c r="N9" s="479">
        <v>42.1</v>
      </c>
      <c r="O9" s="481">
        <f t="shared" si="1"/>
        <v>113</v>
      </c>
      <c r="P9" s="479">
        <v>62</v>
      </c>
      <c r="Q9" s="481">
        <v>51</v>
      </c>
      <c r="R9" s="481"/>
      <c r="U9" s="438"/>
    </row>
    <row r="10" spans="1:21" s="100" customFormat="1" ht="15">
      <c r="A10" s="546">
        <v>3</v>
      </c>
      <c r="B10" s="547" t="s">
        <v>490</v>
      </c>
      <c r="C10" s="542" t="s">
        <v>151</v>
      </c>
      <c r="D10" s="312" t="s">
        <v>369</v>
      </c>
      <c r="E10" s="22" t="s">
        <v>160</v>
      </c>
      <c r="F10" s="23" t="s">
        <v>334</v>
      </c>
      <c r="G10" s="23">
        <f>H10+I10+J10</f>
        <v>46.3</v>
      </c>
      <c r="H10" s="23"/>
      <c r="I10" s="128">
        <v>46.3</v>
      </c>
      <c r="J10" s="23"/>
      <c r="K10" s="23">
        <f t="shared" si="0"/>
        <v>0</v>
      </c>
      <c r="L10" s="23"/>
      <c r="M10" s="128"/>
      <c r="N10" s="23"/>
      <c r="O10" s="23">
        <f t="shared" si="1"/>
        <v>72</v>
      </c>
      <c r="P10" s="23">
        <v>49</v>
      </c>
      <c r="Q10" s="128">
        <v>23</v>
      </c>
      <c r="R10" s="23"/>
      <c r="U10" s="15"/>
    </row>
    <row r="11" spans="1:21" s="100" customFormat="1" ht="26.25" customHeight="1">
      <c r="A11" s="561"/>
      <c r="B11" s="545"/>
      <c r="C11" s="543"/>
      <c r="D11" s="130"/>
      <c r="E11" s="130"/>
      <c r="F11" s="129"/>
      <c r="G11" s="129"/>
      <c r="H11" s="129"/>
      <c r="I11" s="128"/>
      <c r="J11" s="129"/>
      <c r="K11" s="129">
        <f t="shared" si="0"/>
        <v>0</v>
      </c>
      <c r="L11" s="129"/>
      <c r="M11" s="128"/>
      <c r="N11" s="129"/>
      <c r="O11" s="129">
        <f t="shared" si="1"/>
        <v>711</v>
      </c>
      <c r="P11" s="129">
        <v>488</v>
      </c>
      <c r="Q11" s="128">
        <v>223</v>
      </c>
      <c r="R11" s="129"/>
      <c r="U11" s="15"/>
    </row>
    <row r="12" spans="1:21" s="100" customFormat="1" ht="31.5" customHeight="1">
      <c r="A12" s="546">
        <v>4</v>
      </c>
      <c r="B12" s="547" t="s">
        <v>491</v>
      </c>
      <c r="C12" s="633" t="s">
        <v>204</v>
      </c>
      <c r="D12" s="312" t="s">
        <v>369</v>
      </c>
      <c r="E12" s="22" t="s">
        <v>160</v>
      </c>
      <c r="F12" s="128" t="s">
        <v>335</v>
      </c>
      <c r="G12" s="23">
        <f>H12+I12+J12</f>
        <v>25.84</v>
      </c>
      <c r="H12" s="128"/>
      <c r="I12" s="23">
        <v>25.84</v>
      </c>
      <c r="J12" s="128"/>
      <c r="K12" s="23">
        <f t="shared" si="0"/>
        <v>1</v>
      </c>
      <c r="L12" s="128"/>
      <c r="M12" s="23"/>
      <c r="N12" s="128">
        <v>1</v>
      </c>
      <c r="O12" s="23">
        <f t="shared" si="1"/>
        <v>32</v>
      </c>
      <c r="P12" s="128">
        <v>18</v>
      </c>
      <c r="Q12" s="23">
        <v>14</v>
      </c>
      <c r="R12" s="23"/>
      <c r="U12" s="15"/>
    </row>
    <row r="13" spans="1:21" s="100" customFormat="1" ht="12.75">
      <c r="A13" s="561"/>
      <c r="B13" s="545"/>
      <c r="C13" s="634"/>
      <c r="D13" s="130"/>
      <c r="E13" s="130"/>
      <c r="F13" s="128"/>
      <c r="G13" s="129"/>
      <c r="H13" s="128"/>
      <c r="I13" s="129"/>
      <c r="J13" s="128"/>
      <c r="K13" s="129">
        <f aca="true" t="shared" si="2" ref="K13:K21">L13+M13+N13</f>
        <v>13</v>
      </c>
      <c r="L13" s="128"/>
      <c r="M13" s="129"/>
      <c r="N13" s="128">
        <v>13</v>
      </c>
      <c r="O13" s="129">
        <f aca="true" t="shared" si="3" ref="O13:O21">P13+Q13+R13</f>
        <v>395</v>
      </c>
      <c r="P13" s="128">
        <v>279</v>
      </c>
      <c r="Q13" s="129">
        <v>116</v>
      </c>
      <c r="R13" s="129"/>
      <c r="U13" s="15"/>
    </row>
    <row r="14" spans="1:21" s="100" customFormat="1" ht="30" customHeight="1" hidden="1">
      <c r="A14" s="194"/>
      <c r="B14" s="547" t="s">
        <v>446</v>
      </c>
      <c r="C14" s="418" t="s">
        <v>190</v>
      </c>
      <c r="D14" s="312" t="s">
        <v>369</v>
      </c>
      <c r="E14" s="22" t="s">
        <v>160</v>
      </c>
      <c r="F14" s="195" t="s">
        <v>62</v>
      </c>
      <c r="G14" s="195">
        <f>H14+I14+J14</f>
        <v>0</v>
      </c>
      <c r="H14" s="195"/>
      <c r="I14" s="195"/>
      <c r="J14" s="195"/>
      <c r="K14" s="195">
        <f t="shared" si="0"/>
        <v>0</v>
      </c>
      <c r="L14" s="195"/>
      <c r="M14" s="195"/>
      <c r="N14" s="195"/>
      <c r="O14" s="195">
        <f t="shared" si="1"/>
        <v>0</v>
      </c>
      <c r="P14" s="195"/>
      <c r="Q14" s="195"/>
      <c r="R14" s="194"/>
      <c r="U14" s="15"/>
    </row>
    <row r="15" spans="1:21" s="100" customFormat="1" ht="12.75" customHeight="1" hidden="1">
      <c r="A15" s="194"/>
      <c r="B15" s="545"/>
      <c r="C15" s="419"/>
      <c r="D15" s="130"/>
      <c r="E15" s="189"/>
      <c r="F15" s="196"/>
      <c r="G15" s="196"/>
      <c r="H15" s="196"/>
      <c r="I15" s="196"/>
      <c r="J15" s="196"/>
      <c r="K15" s="196">
        <f t="shared" si="2"/>
        <v>0</v>
      </c>
      <c r="L15" s="196"/>
      <c r="M15" s="196"/>
      <c r="N15" s="196"/>
      <c r="O15" s="196">
        <f t="shared" si="3"/>
        <v>0</v>
      </c>
      <c r="P15" s="196"/>
      <c r="Q15" s="196"/>
      <c r="R15" s="194"/>
      <c r="U15" s="15"/>
    </row>
    <row r="16" spans="1:21" s="100" customFormat="1" ht="15">
      <c r="A16" s="546">
        <v>5</v>
      </c>
      <c r="B16" s="547" t="s">
        <v>492</v>
      </c>
      <c r="C16" s="542" t="s">
        <v>121</v>
      </c>
      <c r="D16" s="312" t="s">
        <v>369</v>
      </c>
      <c r="E16" s="22" t="s">
        <v>160</v>
      </c>
      <c r="F16" s="23" t="s">
        <v>336</v>
      </c>
      <c r="G16" s="280">
        <f>H16+I16+J16</f>
        <v>6.049</v>
      </c>
      <c r="H16" s="280"/>
      <c r="I16" s="281">
        <v>6.049</v>
      </c>
      <c r="J16" s="23"/>
      <c r="K16" s="23">
        <f t="shared" si="2"/>
        <v>0</v>
      </c>
      <c r="L16" s="23"/>
      <c r="M16" s="128"/>
      <c r="N16" s="23"/>
      <c r="O16" s="23">
        <f t="shared" si="3"/>
        <v>0</v>
      </c>
      <c r="P16" s="23"/>
      <c r="Q16" s="128"/>
      <c r="R16" s="23"/>
      <c r="U16" s="15"/>
    </row>
    <row r="17" spans="1:21" s="100" customFormat="1" ht="12.75">
      <c r="A17" s="561"/>
      <c r="B17" s="545"/>
      <c r="C17" s="543"/>
      <c r="D17" s="130"/>
      <c r="E17" s="130"/>
      <c r="F17" s="129"/>
      <c r="G17" s="235"/>
      <c r="H17" s="235"/>
      <c r="I17" s="234"/>
      <c r="J17" s="129"/>
      <c r="K17" s="129">
        <f t="shared" si="2"/>
        <v>0</v>
      </c>
      <c r="L17" s="129"/>
      <c r="M17" s="128"/>
      <c r="N17" s="129"/>
      <c r="O17" s="129">
        <f t="shared" si="3"/>
        <v>0</v>
      </c>
      <c r="P17" s="129"/>
      <c r="Q17" s="128"/>
      <c r="R17" s="129"/>
      <c r="U17" s="15"/>
    </row>
    <row r="18" spans="1:21" s="100" customFormat="1" ht="15">
      <c r="A18" s="546">
        <v>6</v>
      </c>
      <c r="B18" s="547" t="s">
        <v>493</v>
      </c>
      <c r="C18" s="542" t="s">
        <v>152</v>
      </c>
      <c r="D18" s="312" t="s">
        <v>369</v>
      </c>
      <c r="E18" s="22" t="s">
        <v>160</v>
      </c>
      <c r="F18" s="128" t="s">
        <v>337</v>
      </c>
      <c r="G18" s="282">
        <f>H18+I18+J18</f>
        <v>2.05</v>
      </c>
      <c r="H18" s="283"/>
      <c r="I18" s="282">
        <v>2.05</v>
      </c>
      <c r="J18" s="128"/>
      <c r="K18" s="23">
        <f t="shared" si="2"/>
        <v>0</v>
      </c>
      <c r="L18" s="128"/>
      <c r="M18" s="23"/>
      <c r="N18" s="128"/>
      <c r="O18" s="23">
        <f t="shared" si="3"/>
        <v>1</v>
      </c>
      <c r="P18" s="128"/>
      <c r="Q18" s="23">
        <v>1</v>
      </c>
      <c r="R18" s="23"/>
      <c r="U18" s="15"/>
    </row>
    <row r="19" spans="1:21" s="100" customFormat="1" ht="12.75">
      <c r="A19" s="561"/>
      <c r="B19" s="545"/>
      <c r="C19" s="543"/>
      <c r="D19" s="130"/>
      <c r="E19" s="130"/>
      <c r="F19" s="128"/>
      <c r="G19" s="235"/>
      <c r="H19" s="234"/>
      <c r="I19" s="235"/>
      <c r="J19" s="128"/>
      <c r="K19" s="129">
        <f t="shared" si="2"/>
        <v>0</v>
      </c>
      <c r="L19" s="128"/>
      <c r="M19" s="129"/>
      <c r="N19" s="128"/>
      <c r="O19" s="129">
        <f t="shared" si="3"/>
        <v>6</v>
      </c>
      <c r="P19" s="128"/>
      <c r="Q19" s="129">
        <v>6</v>
      </c>
      <c r="R19" s="129"/>
      <c r="U19" s="15"/>
    </row>
    <row r="20" spans="1:21" s="100" customFormat="1" ht="15">
      <c r="A20" s="546">
        <v>7</v>
      </c>
      <c r="B20" s="547" t="s">
        <v>494</v>
      </c>
      <c r="C20" s="542" t="s">
        <v>207</v>
      </c>
      <c r="D20" s="312" t="s">
        <v>369</v>
      </c>
      <c r="E20" s="22" t="s">
        <v>160</v>
      </c>
      <c r="F20" s="23" t="s">
        <v>338</v>
      </c>
      <c r="G20" s="280">
        <f>H20+I20+J20</f>
        <v>6.748</v>
      </c>
      <c r="H20" s="280"/>
      <c r="I20" s="281">
        <v>6.748</v>
      </c>
      <c r="J20" s="23"/>
      <c r="K20" s="23">
        <f t="shared" si="2"/>
        <v>0</v>
      </c>
      <c r="L20" s="23"/>
      <c r="M20" s="128"/>
      <c r="N20" s="23"/>
      <c r="O20" s="23">
        <f t="shared" si="3"/>
        <v>0</v>
      </c>
      <c r="P20" s="23"/>
      <c r="Q20" s="128"/>
      <c r="R20" s="23"/>
      <c r="U20" s="15"/>
    </row>
    <row r="21" spans="1:21" s="100" customFormat="1" ht="12.75">
      <c r="A21" s="561"/>
      <c r="B21" s="545"/>
      <c r="C21" s="543"/>
      <c r="D21" s="130"/>
      <c r="E21" s="130"/>
      <c r="F21" s="129"/>
      <c r="G21" s="129"/>
      <c r="H21" s="129"/>
      <c r="I21" s="128"/>
      <c r="J21" s="129"/>
      <c r="K21" s="131">
        <f t="shared" si="2"/>
        <v>0</v>
      </c>
      <c r="L21" s="131"/>
      <c r="M21" s="128"/>
      <c r="N21" s="129"/>
      <c r="O21" s="129">
        <f t="shared" si="3"/>
        <v>0</v>
      </c>
      <c r="P21" s="129"/>
      <c r="Q21" s="128"/>
      <c r="R21" s="129"/>
      <c r="U21" s="15"/>
    </row>
    <row r="22" spans="1:21" s="101" customFormat="1" ht="12.75">
      <c r="A22" s="35"/>
      <c r="B22" s="547"/>
      <c r="C22" s="82" t="s">
        <v>10</v>
      </c>
      <c r="D22" s="82"/>
      <c r="E22" s="82"/>
      <c r="F22" s="35"/>
      <c r="G22" s="261">
        <f aca="true" t="shared" si="4" ref="G22:L22">G6+G8+G10+G12+G14+G16+G18+G20</f>
        <v>128.987</v>
      </c>
      <c r="H22" s="35">
        <f t="shared" si="4"/>
        <v>0</v>
      </c>
      <c r="I22" s="261">
        <f t="shared" si="4"/>
        <v>128.987</v>
      </c>
      <c r="J22" s="35">
        <f t="shared" si="4"/>
        <v>0</v>
      </c>
      <c r="K22" s="35">
        <f t="shared" si="4"/>
        <v>11</v>
      </c>
      <c r="L22" s="35">
        <f t="shared" si="4"/>
        <v>0</v>
      </c>
      <c r="M22" s="35">
        <f aca="true" t="shared" si="5" ref="M22:R22">M6+M8+M10+M12+M14+M16+M18+M20</f>
        <v>6</v>
      </c>
      <c r="N22" s="35">
        <f t="shared" si="5"/>
        <v>5</v>
      </c>
      <c r="O22" s="35">
        <f t="shared" si="5"/>
        <v>152</v>
      </c>
      <c r="P22" s="35">
        <f t="shared" si="5"/>
        <v>105</v>
      </c>
      <c r="Q22" s="35">
        <f t="shared" si="5"/>
        <v>47</v>
      </c>
      <c r="R22" s="35">
        <f t="shared" si="5"/>
        <v>0</v>
      </c>
      <c r="U22" s="15"/>
    </row>
    <row r="23" spans="1:21" s="101" customFormat="1" ht="12.75">
      <c r="A23" s="39"/>
      <c r="B23" s="545"/>
      <c r="C23" s="85"/>
      <c r="D23" s="85"/>
      <c r="E23" s="85"/>
      <c r="F23" s="39"/>
      <c r="G23" s="264"/>
      <c r="H23" s="39"/>
      <c r="I23" s="264"/>
      <c r="J23" s="39"/>
      <c r="K23" s="39">
        <f>K7+K9+K11+K13+K15+K17+K19+K21</f>
        <v>363.84000000000003</v>
      </c>
      <c r="L23" s="39">
        <f>L7+L9+L11+L13+L15+L17+L19+L21</f>
        <v>0</v>
      </c>
      <c r="M23" s="39">
        <f aca="true" t="shared" si="6" ref="M23:R23">M7+M9+M11+M13+M15+M17+M19+M21</f>
        <v>242.64</v>
      </c>
      <c r="N23" s="39">
        <f t="shared" si="6"/>
        <v>121.19999999999999</v>
      </c>
      <c r="O23" s="39">
        <f t="shared" si="6"/>
        <v>1569</v>
      </c>
      <c r="P23" s="39">
        <f t="shared" si="6"/>
        <v>1129</v>
      </c>
      <c r="Q23" s="39">
        <f t="shared" si="6"/>
        <v>440</v>
      </c>
      <c r="R23" s="39">
        <f t="shared" si="6"/>
        <v>0</v>
      </c>
      <c r="U23" s="15"/>
    </row>
    <row r="24" spans="1:21" s="14" customFormat="1" ht="12.75">
      <c r="A24" s="62"/>
      <c r="B24" s="415"/>
      <c r="C24" s="63" t="s">
        <v>162</v>
      </c>
      <c r="D24" s="64"/>
      <c r="E24" s="43" t="s">
        <v>160</v>
      </c>
      <c r="F24" s="62"/>
      <c r="G24" s="220">
        <f>H24+I24+J24</f>
        <v>128.987</v>
      </c>
      <c r="H24" s="252">
        <f>H22</f>
        <v>0</v>
      </c>
      <c r="I24" s="252">
        <f>I22</f>
        <v>128.987</v>
      </c>
      <c r="J24" s="252">
        <f>J22</f>
        <v>0</v>
      </c>
      <c r="K24" s="46"/>
      <c r="L24" s="46"/>
      <c r="M24" s="46"/>
      <c r="N24" s="46"/>
      <c r="O24" s="46"/>
      <c r="P24" s="46"/>
      <c r="Q24" s="46"/>
      <c r="R24" s="46"/>
      <c r="U24" s="15"/>
    </row>
    <row r="25" spans="1:21" s="14" customFormat="1" ht="12.75">
      <c r="A25" s="46"/>
      <c r="B25" s="46"/>
      <c r="C25" s="17"/>
      <c r="D25" s="49"/>
      <c r="E25" s="50"/>
      <c r="F25" s="46"/>
      <c r="G25" s="50"/>
      <c r="H25" s="50"/>
      <c r="I25" s="50"/>
      <c r="J25" s="50"/>
      <c r="K25" s="46"/>
      <c r="L25" s="46"/>
      <c r="M25" s="46"/>
      <c r="N25" s="46"/>
      <c r="O25" s="46"/>
      <c r="P25" s="46"/>
      <c r="Q25" s="46"/>
      <c r="R25" s="46"/>
      <c r="U25" s="15"/>
    </row>
    <row r="26" spans="1:21" s="14" customFormat="1" ht="12.75">
      <c r="A26" s="46"/>
      <c r="B26" s="46"/>
      <c r="C26" s="17"/>
      <c r="D26" s="49"/>
      <c r="E26" s="50"/>
      <c r="F26" s="46"/>
      <c r="G26" s="50"/>
      <c r="H26" s="50"/>
      <c r="I26" s="50"/>
      <c r="J26" s="50"/>
      <c r="K26" s="46"/>
      <c r="L26" s="46"/>
      <c r="M26" s="46"/>
      <c r="N26" s="46"/>
      <c r="O26" s="46"/>
      <c r="P26" s="46"/>
      <c r="Q26" s="46"/>
      <c r="R26" s="46"/>
      <c r="U26" s="15"/>
    </row>
    <row r="27" spans="4:21" s="57" customFormat="1" ht="15">
      <c r="D27" s="207" t="s">
        <v>369</v>
      </c>
      <c r="E27" s="87"/>
      <c r="G27" s="16">
        <f>G22</f>
        <v>128.987</v>
      </c>
      <c r="H27" s="259">
        <f>H22</f>
        <v>0</v>
      </c>
      <c r="I27" s="259">
        <f>I22</f>
        <v>128.987</v>
      </c>
      <c r="J27" s="259">
        <f>J22</f>
        <v>0</v>
      </c>
      <c r="U27" s="15"/>
    </row>
    <row r="28" spans="4:21" ht="12.75">
      <c r="D28" s="313"/>
      <c r="U28" s="15"/>
    </row>
    <row r="29" ht="12.75">
      <c r="U29" s="15"/>
    </row>
    <row r="30" ht="12.75">
      <c r="U30" s="15"/>
    </row>
    <row r="31" ht="12.75">
      <c r="U31" s="15"/>
    </row>
    <row r="32" ht="12.75">
      <c r="U32" s="15"/>
    </row>
    <row r="33" ht="12.75">
      <c r="U33" s="15"/>
    </row>
    <row r="34" ht="12.75">
      <c r="U34" s="15"/>
    </row>
    <row r="35" ht="12.75">
      <c r="U35" s="15"/>
    </row>
    <row r="36" ht="12.75">
      <c r="U36" s="15"/>
    </row>
    <row r="37" ht="12.75">
      <c r="U37" s="15"/>
    </row>
    <row r="38" ht="12.75">
      <c r="U38" s="15"/>
    </row>
    <row r="39" ht="12.75">
      <c r="U39" s="15"/>
    </row>
    <row r="40" ht="12.75">
      <c r="U40" s="202"/>
    </row>
    <row r="41" ht="12.75">
      <c r="U41" s="202"/>
    </row>
    <row r="42" ht="12.75">
      <c r="U42" s="14"/>
    </row>
    <row r="43" ht="12.75">
      <c r="U43" s="14"/>
    </row>
    <row r="44" ht="12.75">
      <c r="U44" s="57"/>
    </row>
  </sheetData>
  <sheetProtection/>
  <mergeCells count="41">
    <mergeCell ref="A1:R1"/>
    <mergeCell ref="H3:J3"/>
    <mergeCell ref="A3:A5"/>
    <mergeCell ref="C3:C5"/>
    <mergeCell ref="D3:D5"/>
    <mergeCell ref="E3:E5"/>
    <mergeCell ref="F3:F5"/>
    <mergeCell ref="G3:G5"/>
    <mergeCell ref="H4:H5"/>
    <mergeCell ref="K3:N3"/>
    <mergeCell ref="O3:R3"/>
    <mergeCell ref="P4:R4"/>
    <mergeCell ref="O4:O5"/>
    <mergeCell ref="I4:I5"/>
    <mergeCell ref="J4:J5"/>
    <mergeCell ref="K4:K5"/>
    <mergeCell ref="L4:N4"/>
    <mergeCell ref="C20:C21"/>
    <mergeCell ref="C6:C7"/>
    <mergeCell ref="C8:C9"/>
    <mergeCell ref="C10:C11"/>
    <mergeCell ref="C12:C13"/>
    <mergeCell ref="C16:C17"/>
    <mergeCell ref="C18:C19"/>
    <mergeCell ref="A18:A19"/>
    <mergeCell ref="B3:B5"/>
    <mergeCell ref="B6:B7"/>
    <mergeCell ref="B8:B9"/>
    <mergeCell ref="B10:B11"/>
    <mergeCell ref="B12:B13"/>
    <mergeCell ref="B14:B15"/>
    <mergeCell ref="A20:A21"/>
    <mergeCell ref="B16:B17"/>
    <mergeCell ref="B18:B19"/>
    <mergeCell ref="B20:B21"/>
    <mergeCell ref="B22:B23"/>
    <mergeCell ref="A6:A7"/>
    <mergeCell ref="A8:A9"/>
    <mergeCell ref="A10:A11"/>
    <mergeCell ref="A12:A13"/>
    <mergeCell ref="A16:A17"/>
  </mergeCells>
  <printOptions/>
  <pageMargins left="0.7874015748031497" right="0.3937007874015748" top="0.3937007874015748" bottom="0.4330708661417323" header="0" footer="0"/>
  <pageSetup fitToHeight="0" fitToWidth="1" horizontalDpi="300" verticalDpi="300" orientation="landscape" paperSize="9" scale="83" r:id="rId1"/>
  <headerFooter alignWithMargins="0">
    <oddFooter>&amp;CСтраница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PageLayoutView="0" workbookViewId="0" topLeftCell="A1">
      <selection activeCell="Y17" sqref="Y17"/>
    </sheetView>
  </sheetViews>
  <sheetFormatPr defaultColWidth="9.00390625" defaultRowHeight="12.75"/>
  <cols>
    <col min="1" max="1" width="4.25390625" style="0" customWidth="1"/>
    <col min="2" max="2" width="12.125" style="0" customWidth="1"/>
    <col min="3" max="4" width="20.625" style="0" customWidth="1"/>
    <col min="5" max="5" width="12.625" style="0" customWidth="1"/>
    <col min="6" max="6" width="8.25390625" style="0" customWidth="1"/>
    <col min="7" max="7" width="7.125" style="0" customWidth="1"/>
    <col min="8" max="8" width="6.625" style="0" customWidth="1"/>
    <col min="9" max="9" width="7.375" style="0" customWidth="1"/>
    <col min="10" max="10" width="6.875" style="0" customWidth="1"/>
    <col min="11" max="11" width="7.875" style="0" customWidth="1"/>
    <col min="12" max="12" width="7.00390625" style="0" customWidth="1"/>
    <col min="13" max="13" width="6.875" style="0" customWidth="1"/>
    <col min="14" max="14" width="6.25390625" style="0" customWidth="1"/>
    <col min="15" max="15" width="7.00390625" style="0" customWidth="1"/>
    <col min="16" max="16" width="6.75390625" style="0" customWidth="1"/>
    <col min="17" max="17" width="7.125" style="0" customWidth="1"/>
    <col min="18" max="18" width="8.125" style="0" customWidth="1"/>
  </cols>
  <sheetData>
    <row r="1" spans="1:18" s="65" customFormat="1" ht="68.25" customHeight="1">
      <c r="A1" s="557" t="s">
        <v>583</v>
      </c>
      <c r="B1" s="557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</row>
    <row r="2" spans="1:18" s="15" customFormat="1" ht="12.75" customHeight="1">
      <c r="A2" s="544" t="s">
        <v>9</v>
      </c>
      <c r="B2" s="546" t="s">
        <v>391</v>
      </c>
      <c r="C2" s="546" t="s">
        <v>163</v>
      </c>
      <c r="D2" s="546" t="s">
        <v>164</v>
      </c>
      <c r="E2" s="546" t="s">
        <v>159</v>
      </c>
      <c r="F2" s="546" t="s">
        <v>165</v>
      </c>
      <c r="G2" s="546" t="s">
        <v>166</v>
      </c>
      <c r="H2" s="554" t="s">
        <v>0</v>
      </c>
      <c r="I2" s="555"/>
      <c r="J2" s="556"/>
      <c r="K2" s="554" t="s">
        <v>1</v>
      </c>
      <c r="L2" s="555"/>
      <c r="M2" s="555"/>
      <c r="N2" s="556"/>
      <c r="O2" s="554" t="s">
        <v>8</v>
      </c>
      <c r="P2" s="555"/>
      <c r="Q2" s="555"/>
      <c r="R2" s="556"/>
    </row>
    <row r="3" spans="1:18" s="15" customFormat="1" ht="12.75">
      <c r="A3" s="547"/>
      <c r="B3" s="560"/>
      <c r="C3" s="547"/>
      <c r="D3" s="547"/>
      <c r="E3" s="547"/>
      <c r="F3" s="547"/>
      <c r="G3" s="547"/>
      <c r="H3" s="546" t="s">
        <v>167</v>
      </c>
      <c r="I3" s="546" t="s">
        <v>168</v>
      </c>
      <c r="J3" s="546" t="s">
        <v>169</v>
      </c>
      <c r="K3" s="546" t="s">
        <v>170</v>
      </c>
      <c r="L3" s="554" t="s">
        <v>0</v>
      </c>
      <c r="M3" s="555"/>
      <c r="N3" s="556"/>
      <c r="O3" s="546" t="s">
        <v>170</v>
      </c>
      <c r="P3" s="554" t="s">
        <v>0</v>
      </c>
      <c r="Q3" s="555"/>
      <c r="R3" s="556"/>
    </row>
    <row r="4" spans="1:18" s="15" customFormat="1" ht="24.75" customHeight="1">
      <c r="A4" s="545"/>
      <c r="B4" s="561"/>
      <c r="C4" s="545"/>
      <c r="D4" s="545"/>
      <c r="E4" s="545"/>
      <c r="F4" s="545"/>
      <c r="G4" s="545"/>
      <c r="H4" s="545"/>
      <c r="I4" s="545"/>
      <c r="J4" s="545"/>
      <c r="K4" s="545"/>
      <c r="L4" s="26" t="s">
        <v>3</v>
      </c>
      <c r="M4" s="26" t="s">
        <v>4</v>
      </c>
      <c r="N4" s="26" t="s">
        <v>5</v>
      </c>
      <c r="O4" s="545"/>
      <c r="P4" s="26" t="s">
        <v>3</v>
      </c>
      <c r="Q4" s="26" t="s">
        <v>4</v>
      </c>
      <c r="R4" s="26" t="s">
        <v>5</v>
      </c>
    </row>
    <row r="5" spans="1:18" s="15" customFormat="1" ht="38.25">
      <c r="A5" s="544">
        <v>1</v>
      </c>
      <c r="B5" s="547" t="s">
        <v>495</v>
      </c>
      <c r="C5" s="542" t="s">
        <v>197</v>
      </c>
      <c r="D5" s="335" t="s">
        <v>388</v>
      </c>
      <c r="E5" s="22" t="s">
        <v>160</v>
      </c>
      <c r="F5" s="22" t="s">
        <v>244</v>
      </c>
      <c r="G5" s="22">
        <f>H5+I5+J5</f>
        <v>2.86</v>
      </c>
      <c r="H5" s="22"/>
      <c r="I5" s="29">
        <v>2.86</v>
      </c>
      <c r="J5" s="22"/>
      <c r="K5" s="22">
        <f aca="true" t="shared" si="0" ref="K5:K14">L5+M5+N5</f>
        <v>0</v>
      </c>
      <c r="L5" s="22"/>
      <c r="M5" s="29"/>
      <c r="N5" s="22"/>
      <c r="O5" s="22">
        <f aca="true" t="shared" si="1" ref="O5:O14">P5+Q5+R5</f>
        <v>2</v>
      </c>
      <c r="P5" s="22">
        <v>2</v>
      </c>
      <c r="Q5" s="29"/>
      <c r="R5" s="22"/>
    </row>
    <row r="6" spans="1:18" s="15" customFormat="1" ht="12.75">
      <c r="A6" s="545"/>
      <c r="B6" s="545"/>
      <c r="C6" s="543"/>
      <c r="D6" s="112"/>
      <c r="E6" s="111"/>
      <c r="F6" s="133" t="s">
        <v>317</v>
      </c>
      <c r="G6" s="29"/>
      <c r="H6" s="25"/>
      <c r="I6" s="29"/>
      <c r="J6" s="25"/>
      <c r="K6" s="25">
        <f t="shared" si="0"/>
        <v>0</v>
      </c>
      <c r="L6" s="25"/>
      <c r="M6" s="29"/>
      <c r="N6" s="25"/>
      <c r="O6" s="25">
        <f t="shared" si="1"/>
        <v>30</v>
      </c>
      <c r="P6" s="25">
        <v>30</v>
      </c>
      <c r="Q6" s="29"/>
      <c r="R6" s="25"/>
    </row>
    <row r="7" spans="1:18" s="15" customFormat="1" ht="38.25">
      <c r="A7" s="544">
        <v>2</v>
      </c>
      <c r="B7" s="547" t="s">
        <v>496</v>
      </c>
      <c r="C7" s="540" t="s">
        <v>102</v>
      </c>
      <c r="D7" s="335" t="s">
        <v>388</v>
      </c>
      <c r="E7" s="22" t="s">
        <v>161</v>
      </c>
      <c r="F7" s="29" t="s">
        <v>296</v>
      </c>
      <c r="G7" s="22">
        <f>H7+I7+J7</f>
        <v>3.462</v>
      </c>
      <c r="H7" s="29"/>
      <c r="I7" s="22">
        <v>3.462</v>
      </c>
      <c r="J7" s="29"/>
      <c r="K7" s="22">
        <f t="shared" si="0"/>
        <v>0</v>
      </c>
      <c r="L7" s="29"/>
      <c r="M7" s="22"/>
      <c r="N7" s="29"/>
      <c r="O7" s="22">
        <f t="shared" si="1"/>
        <v>5</v>
      </c>
      <c r="P7" s="29">
        <v>5</v>
      </c>
      <c r="Q7" s="22"/>
      <c r="R7" s="22"/>
    </row>
    <row r="8" spans="1:18" s="15" customFormat="1" ht="12.75">
      <c r="A8" s="545"/>
      <c r="B8" s="545"/>
      <c r="C8" s="541"/>
      <c r="D8" s="112"/>
      <c r="E8" s="111"/>
      <c r="F8" s="29"/>
      <c r="G8" s="25"/>
      <c r="H8" s="29"/>
      <c r="I8" s="25"/>
      <c r="J8" s="29"/>
      <c r="K8" s="25">
        <f t="shared" si="0"/>
        <v>0</v>
      </c>
      <c r="L8" s="29"/>
      <c r="M8" s="25"/>
      <c r="N8" s="29"/>
      <c r="O8" s="25">
        <f t="shared" si="1"/>
        <v>63</v>
      </c>
      <c r="P8" s="29">
        <v>63</v>
      </c>
      <c r="Q8" s="25"/>
      <c r="R8" s="25"/>
    </row>
    <row r="9" spans="1:18" s="15" customFormat="1" ht="38.25">
      <c r="A9" s="544">
        <v>3</v>
      </c>
      <c r="B9" s="547" t="s">
        <v>497</v>
      </c>
      <c r="C9" s="542" t="s">
        <v>31</v>
      </c>
      <c r="D9" s="335" t="s">
        <v>388</v>
      </c>
      <c r="E9" s="22" t="s">
        <v>160</v>
      </c>
      <c r="F9" s="22" t="s">
        <v>546</v>
      </c>
      <c r="G9" s="22">
        <f>H9+I9+J9</f>
        <v>3.187</v>
      </c>
      <c r="H9" s="22">
        <v>3.187</v>
      </c>
      <c r="I9" s="29"/>
      <c r="J9" s="22"/>
      <c r="K9" s="22">
        <f t="shared" si="0"/>
        <v>0</v>
      </c>
      <c r="L9" s="22"/>
      <c r="M9" s="29"/>
      <c r="N9" s="22"/>
      <c r="O9" s="22">
        <f t="shared" si="1"/>
        <v>4</v>
      </c>
      <c r="P9" s="22">
        <v>4</v>
      </c>
      <c r="Q9" s="29"/>
      <c r="R9" s="22"/>
    </row>
    <row r="10" spans="1:18" s="15" customFormat="1" ht="12.75">
      <c r="A10" s="545"/>
      <c r="B10" s="545"/>
      <c r="C10" s="543"/>
      <c r="D10" s="138"/>
      <c r="E10" s="111"/>
      <c r="F10" s="25"/>
      <c r="G10" s="25"/>
      <c r="H10" s="25"/>
      <c r="I10" s="29"/>
      <c r="J10" s="25"/>
      <c r="K10" s="25">
        <f t="shared" si="0"/>
        <v>0</v>
      </c>
      <c r="L10" s="25"/>
      <c r="M10" s="29"/>
      <c r="N10" s="25"/>
      <c r="O10" s="25">
        <f t="shared" si="1"/>
        <v>55</v>
      </c>
      <c r="P10" s="25">
        <v>55</v>
      </c>
      <c r="Q10" s="29"/>
      <c r="R10" s="25"/>
    </row>
    <row r="11" spans="1:18" s="15" customFormat="1" ht="25.5" customHeight="1">
      <c r="A11" s="544">
        <v>4</v>
      </c>
      <c r="B11" s="547" t="s">
        <v>498</v>
      </c>
      <c r="C11" s="542" t="s">
        <v>103</v>
      </c>
      <c r="D11" s="335" t="s">
        <v>388</v>
      </c>
      <c r="E11" s="22" t="s">
        <v>160</v>
      </c>
      <c r="F11" s="29" t="s">
        <v>318</v>
      </c>
      <c r="G11" s="22">
        <f>H11+I11+J11</f>
        <v>7.87</v>
      </c>
      <c r="H11" s="29"/>
      <c r="I11" s="22">
        <v>7.87</v>
      </c>
      <c r="J11" s="29"/>
      <c r="K11" s="22">
        <f t="shared" si="0"/>
        <v>0</v>
      </c>
      <c r="L11" s="29"/>
      <c r="M11" s="22"/>
      <c r="N11" s="29"/>
      <c r="O11" s="22">
        <f t="shared" si="1"/>
        <v>3</v>
      </c>
      <c r="P11" s="29">
        <v>3</v>
      </c>
      <c r="Q11" s="22"/>
      <c r="R11" s="22"/>
    </row>
    <row r="12" spans="1:18" s="15" customFormat="1" ht="12.75">
      <c r="A12" s="545"/>
      <c r="B12" s="545"/>
      <c r="C12" s="543"/>
      <c r="D12" s="111"/>
      <c r="E12" s="111"/>
      <c r="F12" s="29"/>
      <c r="G12" s="25"/>
      <c r="H12" s="29"/>
      <c r="I12" s="25"/>
      <c r="J12" s="29"/>
      <c r="K12" s="25">
        <f t="shared" si="0"/>
        <v>0</v>
      </c>
      <c r="L12" s="29"/>
      <c r="M12" s="25"/>
      <c r="N12" s="29"/>
      <c r="O12" s="25">
        <f t="shared" si="1"/>
        <v>32</v>
      </c>
      <c r="P12" s="29">
        <v>32</v>
      </c>
      <c r="Q12" s="25"/>
      <c r="R12" s="25"/>
    </row>
    <row r="13" spans="1:18" s="14" customFormat="1" ht="12.75">
      <c r="A13" s="33"/>
      <c r="B13" s="33"/>
      <c r="C13" s="34" t="s">
        <v>10</v>
      </c>
      <c r="D13" s="34"/>
      <c r="E13" s="34"/>
      <c r="F13" s="33"/>
      <c r="G13" s="33">
        <f>G5+G7+G9+G11</f>
        <v>17.379</v>
      </c>
      <c r="H13" s="33">
        <f>H5+H7+H9+H11</f>
        <v>3.187</v>
      </c>
      <c r="I13" s="33">
        <f>I5+I7+I9+I11</f>
        <v>14.192</v>
      </c>
      <c r="J13" s="36">
        <f>J5+J7+J9+J11</f>
        <v>0</v>
      </c>
      <c r="K13" s="34">
        <f t="shared" si="0"/>
        <v>0</v>
      </c>
      <c r="L13" s="33">
        <f>L5+L7+L9+L11</f>
        <v>0</v>
      </c>
      <c r="M13" s="61">
        <f>M5+M7+M9+M11</f>
        <v>0</v>
      </c>
      <c r="N13" s="33">
        <f>N5+N7+N9+N11</f>
        <v>0</v>
      </c>
      <c r="O13" s="34">
        <f t="shared" si="1"/>
        <v>14</v>
      </c>
      <c r="P13" s="33">
        <f>P5+P7+P9+P11</f>
        <v>14</v>
      </c>
      <c r="Q13" s="61">
        <f>Q5+Q7+Q9+Q11</f>
        <v>0</v>
      </c>
      <c r="R13" s="33">
        <f>R5+R7+R9+R11</f>
        <v>0</v>
      </c>
    </row>
    <row r="14" spans="1:18" s="14" customFormat="1" ht="12.75">
      <c r="A14" s="37"/>
      <c r="B14" s="37"/>
      <c r="C14" s="38"/>
      <c r="D14" s="38"/>
      <c r="E14" s="38"/>
      <c r="F14" s="37"/>
      <c r="G14" s="37"/>
      <c r="H14" s="37"/>
      <c r="I14" s="37"/>
      <c r="J14" s="40"/>
      <c r="K14" s="38">
        <f t="shared" si="0"/>
        <v>0</v>
      </c>
      <c r="L14" s="37">
        <f>L6+L8+L10+L12</f>
        <v>0</v>
      </c>
      <c r="M14" s="37">
        <f>M6+M8+M10+M12</f>
        <v>0</v>
      </c>
      <c r="N14" s="37">
        <f>N6+N8+N10+N1</f>
        <v>0</v>
      </c>
      <c r="O14" s="38">
        <f t="shared" si="1"/>
        <v>180</v>
      </c>
      <c r="P14" s="37">
        <f>P6+P8+P10+P12</f>
        <v>180</v>
      </c>
      <c r="Q14" s="37">
        <f>Q6+Q8+Q10+Q12</f>
        <v>0</v>
      </c>
      <c r="R14" s="37">
        <f>R6+R8+R10+R1</f>
        <v>0</v>
      </c>
    </row>
    <row r="15" spans="1:18" s="14" customFormat="1" ht="13.5">
      <c r="A15" s="33"/>
      <c r="B15" s="36"/>
      <c r="C15" s="41" t="s">
        <v>162</v>
      </c>
      <c r="D15" s="42"/>
      <c r="E15" s="43" t="s">
        <v>161</v>
      </c>
      <c r="F15" s="44"/>
      <c r="G15" s="45">
        <f>H15+I15+J15</f>
        <v>3.462</v>
      </c>
      <c r="H15" s="43">
        <f>H7</f>
        <v>0</v>
      </c>
      <c r="I15" s="43">
        <f>I7</f>
        <v>3.462</v>
      </c>
      <c r="J15" s="43">
        <f>J7</f>
        <v>0</v>
      </c>
      <c r="K15" s="46"/>
      <c r="L15" s="46"/>
      <c r="M15" s="46"/>
      <c r="N15" s="46"/>
      <c r="O15" s="46"/>
      <c r="P15" s="46"/>
      <c r="Q15" s="46"/>
      <c r="R15" s="46"/>
    </row>
    <row r="16" spans="1:18" s="14" customFormat="1" ht="13.5">
      <c r="A16" s="37"/>
      <c r="B16" s="40"/>
      <c r="C16" s="47"/>
      <c r="D16" s="48"/>
      <c r="E16" s="43" t="s">
        <v>160</v>
      </c>
      <c r="F16" s="44"/>
      <c r="G16" s="45">
        <f>H16+I16+J16</f>
        <v>13.917</v>
      </c>
      <c r="H16" s="43">
        <f>H5+H9+H11</f>
        <v>3.187</v>
      </c>
      <c r="I16" s="220">
        <f>I5+I9+I11</f>
        <v>10.73</v>
      </c>
      <c r="J16" s="220">
        <f>J5+J9+J11</f>
        <v>0</v>
      </c>
      <c r="K16" s="46"/>
      <c r="L16" s="46"/>
      <c r="M16" s="46"/>
      <c r="N16" s="46"/>
      <c r="O16" s="46"/>
      <c r="P16" s="46"/>
      <c r="Q16" s="46"/>
      <c r="R16" s="116"/>
    </row>
    <row r="17" spans="1:18" s="14" customFormat="1" ht="13.5">
      <c r="A17" s="46"/>
      <c r="B17" s="46"/>
      <c r="C17" s="49"/>
      <c r="D17" s="49"/>
      <c r="E17" s="50"/>
      <c r="F17" s="51"/>
      <c r="G17" s="52"/>
      <c r="H17" s="50"/>
      <c r="I17" s="50"/>
      <c r="J17" s="50"/>
      <c r="K17" s="46"/>
      <c r="L17" s="46"/>
      <c r="M17" s="46"/>
      <c r="N17" s="46"/>
      <c r="O17" s="46"/>
      <c r="P17" s="46"/>
      <c r="Q17" s="46"/>
      <c r="R17" s="236"/>
    </row>
    <row r="18" spans="4:18" s="15" customFormat="1" ht="38.25">
      <c r="D18" s="87" t="s">
        <v>388</v>
      </c>
      <c r="E18" s="87"/>
      <c r="F18" s="57"/>
      <c r="G18" s="266">
        <f>G5+G7+G9+G11</f>
        <v>17.379</v>
      </c>
      <c r="H18" s="266">
        <f>H5+H7+H9+H11</f>
        <v>3.187</v>
      </c>
      <c r="I18" s="266">
        <f>I5+I7+I9+I11</f>
        <v>14.192</v>
      </c>
      <c r="J18" s="266">
        <f>J5+J7+J9+J11</f>
        <v>0</v>
      </c>
      <c r="R18" s="100"/>
    </row>
    <row r="19" s="15" customFormat="1" ht="12.75">
      <c r="G19" s="55"/>
    </row>
    <row r="20" spans="7:10" ht="12.75">
      <c r="G20" s="213"/>
      <c r="H20" s="213"/>
      <c r="I20" s="213"/>
      <c r="J20" s="213"/>
    </row>
  </sheetData>
  <sheetProtection/>
  <mergeCells count="30">
    <mergeCell ref="C2:C4"/>
    <mergeCell ref="A1:R1"/>
    <mergeCell ref="H3:H4"/>
    <mergeCell ref="I3:I4"/>
    <mergeCell ref="J3:J4"/>
    <mergeCell ref="K3:K4"/>
    <mergeCell ref="O2:R2"/>
    <mergeCell ref="L3:N3"/>
    <mergeCell ref="G2:G4"/>
    <mergeCell ref="F2:F4"/>
    <mergeCell ref="K2:N2"/>
    <mergeCell ref="A2:A4"/>
    <mergeCell ref="P3:R3"/>
    <mergeCell ref="O3:O4"/>
    <mergeCell ref="C11:C12"/>
    <mergeCell ref="D2:D4"/>
    <mergeCell ref="C9:C10"/>
    <mergeCell ref="C5:C6"/>
    <mergeCell ref="H2:J2"/>
    <mergeCell ref="C7:C8"/>
    <mergeCell ref="A5:A6"/>
    <mergeCell ref="A7:A8"/>
    <mergeCell ref="A9:A10"/>
    <mergeCell ref="A11:A12"/>
    <mergeCell ref="E2:E4"/>
    <mergeCell ref="B2:B4"/>
    <mergeCell ref="B5:B6"/>
    <mergeCell ref="B7:B8"/>
    <mergeCell ref="B9:B10"/>
    <mergeCell ref="B11:B12"/>
  </mergeCells>
  <printOptions/>
  <pageMargins left="0.7874015748031497" right="0.3937007874015748" top="0.3937007874015748" bottom="0.3937007874015748" header="0" footer="0"/>
  <pageSetup fitToHeight="0" fitToWidth="1" horizontalDpi="300" verticalDpi="300" orientation="landscape" paperSize="9" scale="83" r:id="rId1"/>
  <headerFooter alignWithMargins="0">
    <oddFooter>&amp;CСтраница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zoomScalePageLayoutView="0" workbookViewId="0" topLeftCell="A1">
      <selection activeCell="V24" sqref="V24"/>
    </sheetView>
  </sheetViews>
  <sheetFormatPr defaultColWidth="9.00390625" defaultRowHeight="12.75"/>
  <cols>
    <col min="1" max="1" width="4.25390625" style="0" customWidth="1"/>
    <col min="2" max="2" width="12.375" style="0" customWidth="1"/>
    <col min="3" max="4" width="20.625" style="0" customWidth="1"/>
    <col min="5" max="5" width="14.00390625" style="0" customWidth="1"/>
    <col min="6" max="6" width="8.25390625" style="0" customWidth="1"/>
    <col min="7" max="7" width="7.125" style="0" customWidth="1"/>
    <col min="8" max="8" width="6.625" style="0" customWidth="1"/>
    <col min="9" max="9" width="7.375" style="0" customWidth="1"/>
    <col min="10" max="10" width="6.875" style="0" customWidth="1"/>
    <col min="11" max="11" width="7.875" style="0" customWidth="1"/>
    <col min="12" max="12" width="7.00390625" style="0" customWidth="1"/>
    <col min="13" max="13" width="6.875" style="0" customWidth="1"/>
    <col min="14" max="14" width="6.25390625" style="0" customWidth="1"/>
    <col min="15" max="15" width="7.00390625" style="0" customWidth="1"/>
    <col min="16" max="16" width="6.75390625" style="0" customWidth="1"/>
    <col min="17" max="17" width="7.125" style="0" customWidth="1"/>
    <col min="18" max="18" width="8.125" style="0" customWidth="1"/>
  </cols>
  <sheetData>
    <row r="1" spans="1:18" s="65" customFormat="1" ht="64.5" customHeight="1">
      <c r="A1" s="557" t="s">
        <v>584</v>
      </c>
      <c r="B1" s="557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</row>
    <row r="2" spans="1:18" s="15" customFormat="1" ht="12.75" customHeight="1">
      <c r="A2" s="544" t="s">
        <v>9</v>
      </c>
      <c r="B2" s="546" t="s">
        <v>391</v>
      </c>
      <c r="C2" s="546" t="s">
        <v>163</v>
      </c>
      <c r="D2" s="546" t="s">
        <v>164</v>
      </c>
      <c r="E2" s="546" t="s">
        <v>159</v>
      </c>
      <c r="F2" s="546" t="s">
        <v>165</v>
      </c>
      <c r="G2" s="546" t="s">
        <v>166</v>
      </c>
      <c r="H2" s="554" t="s">
        <v>0</v>
      </c>
      <c r="I2" s="555"/>
      <c r="J2" s="556"/>
      <c r="K2" s="554" t="s">
        <v>1</v>
      </c>
      <c r="L2" s="555"/>
      <c r="M2" s="555"/>
      <c r="N2" s="556"/>
      <c r="O2" s="554" t="s">
        <v>8</v>
      </c>
      <c r="P2" s="555"/>
      <c r="Q2" s="555"/>
      <c r="R2" s="556"/>
    </row>
    <row r="3" spans="1:18" s="15" customFormat="1" ht="12.75">
      <c r="A3" s="547"/>
      <c r="B3" s="560"/>
      <c r="C3" s="547"/>
      <c r="D3" s="547"/>
      <c r="E3" s="547"/>
      <c r="F3" s="547"/>
      <c r="G3" s="547"/>
      <c r="H3" s="546" t="s">
        <v>167</v>
      </c>
      <c r="I3" s="546" t="s">
        <v>168</v>
      </c>
      <c r="J3" s="546" t="s">
        <v>169</v>
      </c>
      <c r="K3" s="546" t="s">
        <v>170</v>
      </c>
      <c r="L3" s="554" t="s">
        <v>0</v>
      </c>
      <c r="M3" s="555"/>
      <c r="N3" s="556"/>
      <c r="O3" s="546" t="s">
        <v>170</v>
      </c>
      <c r="P3" s="554" t="s">
        <v>0</v>
      </c>
      <c r="Q3" s="555"/>
      <c r="R3" s="556"/>
    </row>
    <row r="4" spans="1:18" s="15" customFormat="1" ht="24.75" customHeight="1">
      <c r="A4" s="545"/>
      <c r="B4" s="561"/>
      <c r="C4" s="545"/>
      <c r="D4" s="545"/>
      <c r="E4" s="545"/>
      <c r="F4" s="545"/>
      <c r="G4" s="545"/>
      <c r="H4" s="545"/>
      <c r="I4" s="545"/>
      <c r="J4" s="545"/>
      <c r="K4" s="545"/>
      <c r="L4" s="26" t="s">
        <v>3</v>
      </c>
      <c r="M4" s="26" t="s">
        <v>4</v>
      </c>
      <c r="N4" s="26" t="s">
        <v>5</v>
      </c>
      <c r="O4" s="545"/>
      <c r="P4" s="26" t="s">
        <v>3</v>
      </c>
      <c r="Q4" s="26" t="s">
        <v>4</v>
      </c>
      <c r="R4" s="26" t="s">
        <v>5</v>
      </c>
    </row>
    <row r="5" spans="1:21" s="100" customFormat="1" ht="25.5">
      <c r="A5" s="544">
        <v>1</v>
      </c>
      <c r="B5" s="547" t="s">
        <v>499</v>
      </c>
      <c r="C5" s="542" t="s">
        <v>104</v>
      </c>
      <c r="D5" s="75" t="s">
        <v>223</v>
      </c>
      <c r="E5" s="22" t="s">
        <v>160</v>
      </c>
      <c r="F5" s="22" t="s">
        <v>339</v>
      </c>
      <c r="G5" s="22">
        <f>H5+I5+J5</f>
        <v>8.755</v>
      </c>
      <c r="H5" s="22"/>
      <c r="I5" s="29">
        <v>8.755</v>
      </c>
      <c r="J5" s="22"/>
      <c r="K5" s="22">
        <f aca="true" t="shared" si="0" ref="K5:K16">L5+M5+N5</f>
        <v>0</v>
      </c>
      <c r="L5" s="22"/>
      <c r="M5" s="29"/>
      <c r="N5" s="22"/>
      <c r="O5" s="22">
        <f aca="true" t="shared" si="1" ref="O5:O16">P5+Q5+R5</f>
        <v>4</v>
      </c>
      <c r="P5" s="22"/>
      <c r="Q5" s="29">
        <v>4</v>
      </c>
      <c r="R5" s="22"/>
      <c r="U5" s="15"/>
    </row>
    <row r="6" spans="1:21" s="100" customFormat="1" ht="12.75">
      <c r="A6" s="545"/>
      <c r="B6" s="545"/>
      <c r="C6" s="543"/>
      <c r="D6" s="59"/>
      <c r="E6" s="59"/>
      <c r="F6" s="133"/>
      <c r="G6" s="29"/>
      <c r="H6" s="25"/>
      <c r="I6" s="29"/>
      <c r="J6" s="25"/>
      <c r="K6" s="25">
        <f t="shared" si="0"/>
        <v>0</v>
      </c>
      <c r="L6" s="25"/>
      <c r="M6" s="29"/>
      <c r="N6" s="25"/>
      <c r="O6" s="25">
        <f t="shared" si="1"/>
        <v>41</v>
      </c>
      <c r="P6" s="25"/>
      <c r="Q6" s="29">
        <v>41</v>
      </c>
      <c r="R6" s="25"/>
      <c r="U6" s="15"/>
    </row>
    <row r="7" spans="1:21" s="142" customFormat="1" ht="38.25" customHeight="1">
      <c r="A7" s="584">
        <v>2</v>
      </c>
      <c r="B7" s="547" t="s">
        <v>500</v>
      </c>
      <c r="C7" s="633" t="s">
        <v>181</v>
      </c>
      <c r="D7" s="75" t="s">
        <v>223</v>
      </c>
      <c r="E7" s="139" t="s">
        <v>160</v>
      </c>
      <c r="F7" s="141" t="s">
        <v>340</v>
      </c>
      <c r="G7" s="139">
        <f>H7+I7+J7</f>
        <v>22.387</v>
      </c>
      <c r="H7" s="141"/>
      <c r="I7" s="139">
        <v>22.387</v>
      </c>
      <c r="J7" s="141"/>
      <c r="K7" s="139">
        <f t="shared" si="0"/>
        <v>0</v>
      </c>
      <c r="L7" s="141"/>
      <c r="M7" s="139"/>
      <c r="N7" s="141"/>
      <c r="O7" s="139">
        <f t="shared" si="1"/>
        <v>16</v>
      </c>
      <c r="P7" s="141">
        <v>14</v>
      </c>
      <c r="Q7" s="139">
        <v>2</v>
      </c>
      <c r="R7" s="139"/>
      <c r="U7" s="15"/>
    </row>
    <row r="8" spans="1:21" s="142" customFormat="1" ht="12.75">
      <c r="A8" s="585"/>
      <c r="B8" s="545"/>
      <c r="C8" s="634"/>
      <c r="D8" s="144"/>
      <c r="E8" s="144"/>
      <c r="F8" s="141"/>
      <c r="G8" s="143"/>
      <c r="H8" s="141"/>
      <c r="I8" s="143"/>
      <c r="J8" s="141"/>
      <c r="K8" s="143">
        <f t="shared" si="0"/>
        <v>0</v>
      </c>
      <c r="L8" s="141"/>
      <c r="M8" s="143"/>
      <c r="N8" s="141"/>
      <c r="O8" s="143">
        <f t="shared" si="1"/>
        <v>163</v>
      </c>
      <c r="P8" s="141">
        <v>143</v>
      </c>
      <c r="Q8" s="143">
        <v>20</v>
      </c>
      <c r="R8" s="143"/>
      <c r="U8" s="15"/>
    </row>
    <row r="9" spans="1:21" s="100" customFormat="1" ht="51" customHeight="1">
      <c r="A9" s="544">
        <v>3</v>
      </c>
      <c r="B9" s="547" t="s">
        <v>501</v>
      </c>
      <c r="C9" s="542" t="s">
        <v>208</v>
      </c>
      <c r="D9" s="75" t="s">
        <v>223</v>
      </c>
      <c r="E9" s="22" t="s">
        <v>161</v>
      </c>
      <c r="F9" s="145" t="s">
        <v>254</v>
      </c>
      <c r="G9" s="24">
        <f>H9+I9+J9</f>
        <v>0.7</v>
      </c>
      <c r="H9" s="22"/>
      <c r="I9" s="22">
        <v>0.7</v>
      </c>
      <c r="J9" s="22"/>
      <c r="K9" s="22">
        <f t="shared" si="0"/>
        <v>0</v>
      </c>
      <c r="L9" s="22"/>
      <c r="M9" s="22"/>
      <c r="N9" s="22"/>
      <c r="O9" s="22">
        <f t="shared" si="1"/>
        <v>1</v>
      </c>
      <c r="P9" s="22"/>
      <c r="Q9" s="22">
        <v>1</v>
      </c>
      <c r="R9" s="24"/>
      <c r="U9" s="15"/>
    </row>
    <row r="10" spans="1:21" s="100" customFormat="1" ht="12.75">
      <c r="A10" s="545"/>
      <c r="B10" s="545"/>
      <c r="C10" s="543"/>
      <c r="D10" s="80"/>
      <c r="E10" s="80"/>
      <c r="F10" s="25"/>
      <c r="G10" s="24"/>
      <c r="H10" s="25"/>
      <c r="I10" s="25"/>
      <c r="J10" s="25"/>
      <c r="K10" s="24">
        <f t="shared" si="0"/>
        <v>0</v>
      </c>
      <c r="L10" s="25"/>
      <c r="M10" s="25"/>
      <c r="N10" s="25"/>
      <c r="O10" s="24">
        <f t="shared" si="1"/>
        <v>10</v>
      </c>
      <c r="P10" s="25"/>
      <c r="Q10" s="25">
        <v>10</v>
      </c>
      <c r="R10" s="24"/>
      <c r="U10" s="15"/>
    </row>
    <row r="11" spans="1:21" s="100" customFormat="1" ht="25.5">
      <c r="A11" s="544">
        <v>4</v>
      </c>
      <c r="B11" s="547" t="s">
        <v>502</v>
      </c>
      <c r="C11" s="540" t="s">
        <v>198</v>
      </c>
      <c r="D11" s="75" t="s">
        <v>223</v>
      </c>
      <c r="E11" s="22" t="s">
        <v>161</v>
      </c>
      <c r="F11" s="22" t="s">
        <v>341</v>
      </c>
      <c r="G11" s="22">
        <f>H11+I11+J11</f>
        <v>4.657</v>
      </c>
      <c r="H11" s="22"/>
      <c r="I11" s="22">
        <v>4.657</v>
      </c>
      <c r="J11" s="22"/>
      <c r="K11" s="22">
        <f t="shared" si="0"/>
        <v>0</v>
      </c>
      <c r="L11" s="22"/>
      <c r="M11" s="22"/>
      <c r="N11" s="22"/>
      <c r="O11" s="22">
        <f t="shared" si="1"/>
        <v>6</v>
      </c>
      <c r="P11" s="22">
        <v>4</v>
      </c>
      <c r="Q11" s="76">
        <v>2</v>
      </c>
      <c r="R11" s="22"/>
      <c r="U11" s="15"/>
    </row>
    <row r="12" spans="1:21" s="100" customFormat="1" ht="12.75">
      <c r="A12" s="545"/>
      <c r="B12" s="545"/>
      <c r="C12" s="541"/>
      <c r="D12" s="59"/>
      <c r="E12" s="59"/>
      <c r="F12" s="25"/>
      <c r="G12" s="25"/>
      <c r="H12" s="25"/>
      <c r="I12" s="25"/>
      <c r="J12" s="25"/>
      <c r="K12" s="24">
        <f t="shared" si="0"/>
        <v>0</v>
      </c>
      <c r="L12" s="25"/>
      <c r="M12" s="25"/>
      <c r="N12" s="25"/>
      <c r="O12" s="24">
        <f t="shared" si="1"/>
        <v>56</v>
      </c>
      <c r="P12" s="25">
        <v>40</v>
      </c>
      <c r="Q12" s="79">
        <v>16</v>
      </c>
      <c r="R12" s="25"/>
      <c r="U12" s="15"/>
    </row>
    <row r="13" spans="1:21" s="100" customFormat="1" ht="25.5">
      <c r="A13" s="544">
        <v>5</v>
      </c>
      <c r="B13" s="547" t="s">
        <v>503</v>
      </c>
      <c r="C13" s="633" t="s">
        <v>182</v>
      </c>
      <c r="D13" s="75" t="s">
        <v>223</v>
      </c>
      <c r="E13" s="22" t="s">
        <v>160</v>
      </c>
      <c r="F13" s="139" t="s">
        <v>359</v>
      </c>
      <c r="G13" s="139">
        <f>H13+I13+J13</f>
        <v>1.25</v>
      </c>
      <c r="H13" s="139"/>
      <c r="I13" s="139">
        <v>1.25</v>
      </c>
      <c r="J13" s="139"/>
      <c r="K13" s="139">
        <f>L13+M13+N13</f>
        <v>0</v>
      </c>
      <c r="L13" s="139"/>
      <c r="M13" s="139"/>
      <c r="N13" s="139"/>
      <c r="O13" s="139">
        <f>P13+Q13+R13</f>
        <v>0</v>
      </c>
      <c r="P13" s="139"/>
      <c r="Q13" s="162"/>
      <c r="R13" s="139"/>
      <c r="U13" s="15"/>
    </row>
    <row r="14" spans="1:21" s="100" customFormat="1" ht="12.75">
      <c r="A14" s="545"/>
      <c r="B14" s="545"/>
      <c r="C14" s="634"/>
      <c r="D14" s="59"/>
      <c r="E14" s="144"/>
      <c r="F14" s="143"/>
      <c r="G14" s="143"/>
      <c r="H14" s="143"/>
      <c r="I14" s="143"/>
      <c r="J14" s="143"/>
      <c r="K14" s="148">
        <f>L14+M14+N14</f>
        <v>0</v>
      </c>
      <c r="L14" s="143"/>
      <c r="M14" s="143"/>
      <c r="N14" s="143"/>
      <c r="O14" s="148">
        <f>P14+Q14+R14</f>
        <v>0</v>
      </c>
      <c r="P14" s="143"/>
      <c r="Q14" s="163"/>
      <c r="R14" s="143"/>
      <c r="U14" s="15"/>
    </row>
    <row r="15" spans="1:21" s="100" customFormat="1" ht="38.25">
      <c r="A15" s="544">
        <v>6</v>
      </c>
      <c r="B15" s="547" t="s">
        <v>504</v>
      </c>
      <c r="C15" s="540" t="s">
        <v>153</v>
      </c>
      <c r="D15" s="336" t="s">
        <v>599</v>
      </c>
      <c r="E15" s="22" t="s">
        <v>160</v>
      </c>
      <c r="F15" s="24" t="s">
        <v>342</v>
      </c>
      <c r="G15" s="24">
        <f>H15+I15+J15</f>
        <v>5.339</v>
      </c>
      <c r="H15" s="24"/>
      <c r="I15" s="24"/>
      <c r="J15" s="91">
        <v>5.339</v>
      </c>
      <c r="K15" s="22">
        <f t="shared" si="0"/>
        <v>0</v>
      </c>
      <c r="L15" s="24"/>
      <c r="M15" s="24"/>
      <c r="N15" s="24"/>
      <c r="O15" s="22">
        <f t="shared" si="1"/>
        <v>4</v>
      </c>
      <c r="P15" s="24">
        <v>2</v>
      </c>
      <c r="Q15" s="24">
        <v>2</v>
      </c>
      <c r="R15" s="24"/>
      <c r="U15" s="15"/>
    </row>
    <row r="16" spans="1:21" s="100" customFormat="1" ht="12.75">
      <c r="A16" s="545"/>
      <c r="B16" s="545"/>
      <c r="C16" s="541"/>
      <c r="D16" s="80"/>
      <c r="E16" s="80"/>
      <c r="F16" s="24"/>
      <c r="G16" s="24"/>
      <c r="H16" s="24"/>
      <c r="I16" s="24"/>
      <c r="J16" s="91"/>
      <c r="K16" s="24">
        <f t="shared" si="0"/>
        <v>0</v>
      </c>
      <c r="L16" s="24"/>
      <c r="M16" s="24"/>
      <c r="N16" s="24"/>
      <c r="O16" s="24">
        <f t="shared" si="1"/>
        <v>80</v>
      </c>
      <c r="P16" s="24">
        <v>45</v>
      </c>
      <c r="Q16" s="24">
        <v>35</v>
      </c>
      <c r="R16" s="24"/>
      <c r="U16" s="15"/>
    </row>
    <row r="17" spans="1:21" s="101" customFormat="1" ht="12.75">
      <c r="A17" s="35"/>
      <c r="B17" s="547"/>
      <c r="C17" s="82" t="s">
        <v>10</v>
      </c>
      <c r="D17" s="82"/>
      <c r="E17" s="82"/>
      <c r="F17" s="35"/>
      <c r="G17" s="35">
        <f>G5+G7+G9+G11+G13+G15</f>
        <v>43.088</v>
      </c>
      <c r="H17" s="35">
        <f aca="true" t="shared" si="2" ref="H17:K18">H5+H7+H9+H11+H13+H15</f>
        <v>0</v>
      </c>
      <c r="I17" s="35">
        <f t="shared" si="2"/>
        <v>37.749</v>
      </c>
      <c r="J17" s="93">
        <f t="shared" si="2"/>
        <v>5.339</v>
      </c>
      <c r="K17" s="35">
        <f t="shared" si="2"/>
        <v>0</v>
      </c>
      <c r="L17" s="35">
        <f aca="true" t="shared" si="3" ref="L17:R17">L5+L7+L9+L11+L13+L15</f>
        <v>0</v>
      </c>
      <c r="M17" s="35">
        <f t="shared" si="3"/>
        <v>0</v>
      </c>
      <c r="N17" s="35">
        <f t="shared" si="3"/>
        <v>0</v>
      </c>
      <c r="O17" s="35">
        <f t="shared" si="3"/>
        <v>31</v>
      </c>
      <c r="P17" s="35">
        <f t="shared" si="3"/>
        <v>20</v>
      </c>
      <c r="Q17" s="35">
        <f t="shared" si="3"/>
        <v>11</v>
      </c>
      <c r="R17" s="35">
        <f t="shared" si="3"/>
        <v>0</v>
      </c>
      <c r="U17" s="15"/>
    </row>
    <row r="18" spans="1:21" s="101" customFormat="1" ht="12.75">
      <c r="A18" s="39"/>
      <c r="B18" s="545"/>
      <c r="C18" s="85"/>
      <c r="D18" s="85"/>
      <c r="E18" s="85"/>
      <c r="F18" s="39"/>
      <c r="G18" s="39"/>
      <c r="H18" s="39"/>
      <c r="I18" s="39"/>
      <c r="J18" s="94"/>
      <c r="K18" s="39">
        <f t="shared" si="2"/>
        <v>0</v>
      </c>
      <c r="L18" s="39">
        <f aca="true" t="shared" si="4" ref="L18:R18">L6+L8+L10+L12+L14+L16</f>
        <v>0</v>
      </c>
      <c r="M18" s="39">
        <f t="shared" si="4"/>
        <v>0</v>
      </c>
      <c r="N18" s="39">
        <f t="shared" si="4"/>
        <v>0</v>
      </c>
      <c r="O18" s="39">
        <f t="shared" si="4"/>
        <v>350</v>
      </c>
      <c r="P18" s="39">
        <f t="shared" si="4"/>
        <v>228</v>
      </c>
      <c r="Q18" s="39">
        <f t="shared" si="4"/>
        <v>122</v>
      </c>
      <c r="R18" s="39">
        <f t="shared" si="4"/>
        <v>0</v>
      </c>
      <c r="U18" s="15"/>
    </row>
    <row r="19" spans="1:21" s="14" customFormat="1" ht="13.5">
      <c r="A19" s="33"/>
      <c r="B19" s="36"/>
      <c r="C19" s="41" t="s">
        <v>162</v>
      </c>
      <c r="D19" s="42"/>
      <c r="E19" s="43" t="s">
        <v>161</v>
      </c>
      <c r="F19" s="44"/>
      <c r="G19" s="146">
        <f>H19+I19+J19</f>
        <v>5.357</v>
      </c>
      <c r="H19" s="147">
        <f>H9+H11</f>
        <v>0</v>
      </c>
      <c r="I19" s="147">
        <f>I9+I11</f>
        <v>5.357</v>
      </c>
      <c r="J19" s="147">
        <f>J9+J11</f>
        <v>0</v>
      </c>
      <c r="K19" s="46"/>
      <c r="L19" s="46"/>
      <c r="M19" s="46"/>
      <c r="N19" s="46"/>
      <c r="O19" s="46"/>
      <c r="P19" s="46"/>
      <c r="Q19" s="46"/>
      <c r="R19" s="46"/>
      <c r="U19" s="15"/>
    </row>
    <row r="20" spans="1:21" s="14" customFormat="1" ht="13.5">
      <c r="A20" s="37"/>
      <c r="B20" s="40"/>
      <c r="C20" s="47"/>
      <c r="D20" s="48"/>
      <c r="E20" s="43" t="s">
        <v>160</v>
      </c>
      <c r="F20" s="44"/>
      <c r="G20" s="146">
        <f>H20+I20+J20</f>
        <v>37.731</v>
      </c>
      <c r="H20" s="147">
        <f>H5+H7+H13+H15</f>
        <v>0</v>
      </c>
      <c r="I20" s="147">
        <f>I5+I7+I13+I15</f>
        <v>32.392</v>
      </c>
      <c r="J20" s="147">
        <f>J5+J7+J13+J15</f>
        <v>5.339</v>
      </c>
      <c r="K20" s="46"/>
      <c r="L20" s="46"/>
      <c r="M20" s="46"/>
      <c r="N20" s="46"/>
      <c r="O20" s="46"/>
      <c r="P20" s="46"/>
      <c r="Q20" s="46"/>
      <c r="R20" s="53"/>
      <c r="U20" s="15"/>
    </row>
    <row r="21" spans="1:21" s="14" customFormat="1" ht="13.5">
      <c r="A21" s="46"/>
      <c r="B21" s="46"/>
      <c r="C21" s="49"/>
      <c r="D21" s="49"/>
      <c r="E21" s="50"/>
      <c r="F21" s="51"/>
      <c r="G21" s="52"/>
      <c r="H21" s="50"/>
      <c r="I21" s="50"/>
      <c r="J21" s="50"/>
      <c r="K21" s="46"/>
      <c r="L21" s="46"/>
      <c r="M21" s="46"/>
      <c r="N21" s="46"/>
      <c r="O21" s="46"/>
      <c r="P21" s="46"/>
      <c r="Q21" s="46"/>
      <c r="R21" s="53"/>
      <c r="U21" s="15"/>
    </row>
    <row r="22" spans="1:21" s="14" customFormat="1" ht="13.5">
      <c r="A22" s="46"/>
      <c r="B22" s="46"/>
      <c r="C22" s="49"/>
      <c r="D22" s="49"/>
      <c r="E22" s="50"/>
      <c r="F22" s="51"/>
      <c r="G22" s="52"/>
      <c r="H22" s="50"/>
      <c r="I22" s="50"/>
      <c r="J22" s="50"/>
      <c r="K22" s="46"/>
      <c r="L22" s="46"/>
      <c r="M22" s="46"/>
      <c r="N22" s="46"/>
      <c r="O22" s="46"/>
      <c r="P22" s="46"/>
      <c r="Q22" s="46"/>
      <c r="R22" s="53"/>
      <c r="U22" s="15"/>
    </row>
    <row r="23" spans="1:21" s="14" customFormat="1" ht="24" customHeight="1">
      <c r="A23" s="46"/>
      <c r="B23" s="46"/>
      <c r="C23" s="49"/>
      <c r="D23" s="562" t="s">
        <v>223</v>
      </c>
      <c r="E23" s="562"/>
      <c r="F23" s="51"/>
      <c r="G23" s="52">
        <f>G5+G7+G9+G11+G13</f>
        <v>37.749</v>
      </c>
      <c r="H23" s="52">
        <f>H5+H7+H9+H11+H13</f>
        <v>0</v>
      </c>
      <c r="I23" s="52">
        <f>I5+I7+I9+I11+I13</f>
        <v>37.749</v>
      </c>
      <c r="J23" s="52">
        <f>J5+J7+J9+J11+J13</f>
        <v>0</v>
      </c>
      <c r="K23" s="46"/>
      <c r="L23" s="46"/>
      <c r="M23" s="46"/>
      <c r="N23" s="46"/>
      <c r="O23" s="46"/>
      <c r="P23" s="46"/>
      <c r="Q23" s="46"/>
      <c r="R23" s="53"/>
      <c r="U23" s="15"/>
    </row>
    <row r="24" spans="4:10" s="15" customFormat="1" ht="58.5" customHeight="1">
      <c r="D24" s="107" t="s">
        <v>599</v>
      </c>
      <c r="E24" s="17"/>
      <c r="F24" s="57"/>
      <c r="G24" s="56">
        <f>G15</f>
        <v>5.339</v>
      </c>
      <c r="H24" s="56">
        <f>H15</f>
        <v>0</v>
      </c>
      <c r="I24" s="56">
        <f>I15</f>
        <v>0</v>
      </c>
      <c r="J24" s="56">
        <f>J15</f>
        <v>5.339</v>
      </c>
    </row>
    <row r="25" spans="7:21" ht="12.75">
      <c r="G25" s="6"/>
      <c r="U25" s="15"/>
    </row>
    <row r="26" spans="11:21" ht="24.75" customHeight="1">
      <c r="K26" s="13"/>
      <c r="U26" s="15"/>
    </row>
    <row r="27" ht="12.75">
      <c r="U27" s="15"/>
    </row>
    <row r="28" ht="12.75">
      <c r="U28" s="15"/>
    </row>
    <row r="29" ht="12.75">
      <c r="U29" s="15"/>
    </row>
    <row r="30" ht="12.75">
      <c r="U30" s="15"/>
    </row>
    <row r="31" ht="12.75">
      <c r="U31" s="15"/>
    </row>
    <row r="32" ht="12.75">
      <c r="U32" s="15"/>
    </row>
    <row r="33" ht="12.75">
      <c r="U33" s="15"/>
    </row>
    <row r="34" ht="12.75">
      <c r="U34" s="15"/>
    </row>
    <row r="35" ht="12.75">
      <c r="U35" s="15"/>
    </row>
    <row r="36" ht="12.75">
      <c r="U36" s="15"/>
    </row>
    <row r="37" ht="12.75">
      <c r="U37" s="15"/>
    </row>
    <row r="38" ht="12.75">
      <c r="U38" s="15"/>
    </row>
    <row r="39" ht="12.75">
      <c r="U39" s="202"/>
    </row>
    <row r="40" ht="12.75">
      <c r="U40" s="202"/>
    </row>
    <row r="41" ht="12.75">
      <c r="U41" s="14"/>
    </row>
    <row r="42" ht="12.75">
      <c r="U42" s="14"/>
    </row>
    <row r="43" ht="12.75">
      <c r="U43" s="57"/>
    </row>
  </sheetData>
  <sheetProtection/>
  <mergeCells count="38">
    <mergeCell ref="A1:R1"/>
    <mergeCell ref="D23:E23"/>
    <mergeCell ref="H3:H4"/>
    <mergeCell ref="I3:I4"/>
    <mergeCell ref="J3:J4"/>
    <mergeCell ref="K3:K4"/>
    <mergeCell ref="L3:N3"/>
    <mergeCell ref="K2:N2"/>
    <mergeCell ref="D2:D4"/>
    <mergeCell ref="E2:E4"/>
    <mergeCell ref="A2:A4"/>
    <mergeCell ref="C2:C4"/>
    <mergeCell ref="F2:F4"/>
    <mergeCell ref="G2:G4"/>
    <mergeCell ref="B2:B4"/>
    <mergeCell ref="C13:C14"/>
    <mergeCell ref="C9:C10"/>
    <mergeCell ref="C11:C12"/>
    <mergeCell ref="C5:C6"/>
    <mergeCell ref="C7:C8"/>
    <mergeCell ref="B11:B12"/>
    <mergeCell ref="B13:B14"/>
    <mergeCell ref="B15:B16"/>
    <mergeCell ref="O2:R2"/>
    <mergeCell ref="P3:R3"/>
    <mergeCell ref="O3:O4"/>
    <mergeCell ref="H2:J2"/>
    <mergeCell ref="C15:C16"/>
    <mergeCell ref="B17:B18"/>
    <mergeCell ref="A5:A6"/>
    <mergeCell ref="A7:A8"/>
    <mergeCell ref="A9:A10"/>
    <mergeCell ref="A11:A12"/>
    <mergeCell ref="A13:A14"/>
    <mergeCell ref="A15:A16"/>
    <mergeCell ref="B5:B6"/>
    <mergeCell ref="B7:B8"/>
    <mergeCell ref="B9:B10"/>
  </mergeCells>
  <printOptions/>
  <pageMargins left="0.7874015748031497" right="0.3937007874015748" top="0.3937007874015748" bottom="0.3937007874015748" header="0" footer="0"/>
  <pageSetup fitToHeight="0" fitToWidth="1" horizontalDpi="300" verticalDpi="300" orientation="landscape" paperSize="9" scale="82" r:id="rId1"/>
  <headerFooter alignWithMargins="0">
    <oddFooter>&amp;CСтраница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PageLayoutView="0" workbookViewId="0" topLeftCell="A1">
      <selection activeCell="A1" sqref="A1:R1"/>
    </sheetView>
  </sheetViews>
  <sheetFormatPr defaultColWidth="9.00390625" defaultRowHeight="12.75"/>
  <cols>
    <col min="1" max="1" width="4.25390625" style="0" customWidth="1"/>
    <col min="2" max="2" width="13.00390625" style="0" customWidth="1"/>
    <col min="3" max="4" width="20.625" style="0" customWidth="1"/>
    <col min="5" max="5" width="10.625" style="0" customWidth="1"/>
    <col min="6" max="6" width="9.625" style="0" customWidth="1"/>
    <col min="7" max="7" width="7.125" style="0" customWidth="1"/>
    <col min="8" max="8" width="6.625" style="0" customWidth="1"/>
    <col min="9" max="9" width="7.375" style="0" customWidth="1"/>
    <col min="10" max="10" width="6.875" style="0" customWidth="1"/>
    <col min="11" max="11" width="7.875" style="0" customWidth="1"/>
    <col min="12" max="12" width="7.00390625" style="0" customWidth="1"/>
    <col min="13" max="13" width="6.875" style="0" customWidth="1"/>
    <col min="14" max="14" width="6.25390625" style="0" customWidth="1"/>
    <col min="15" max="15" width="7.00390625" style="0" customWidth="1"/>
    <col min="16" max="16" width="6.75390625" style="0" customWidth="1"/>
    <col min="17" max="17" width="7.125" style="0" customWidth="1"/>
    <col min="18" max="18" width="8.125" style="0" customWidth="1"/>
  </cols>
  <sheetData>
    <row r="1" spans="1:18" ht="75" customHeight="1">
      <c r="A1" s="557" t="s">
        <v>585</v>
      </c>
      <c r="B1" s="557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</row>
    <row r="2" spans="1:18" s="15" customFormat="1" ht="12.75" customHeight="1">
      <c r="A2" s="544" t="s">
        <v>9</v>
      </c>
      <c r="B2" s="546" t="s">
        <v>391</v>
      </c>
      <c r="C2" s="546" t="s">
        <v>163</v>
      </c>
      <c r="D2" s="546" t="s">
        <v>164</v>
      </c>
      <c r="E2" s="546" t="s">
        <v>159</v>
      </c>
      <c r="F2" s="546" t="s">
        <v>165</v>
      </c>
      <c r="G2" s="546" t="s">
        <v>166</v>
      </c>
      <c r="H2" s="554" t="s">
        <v>0</v>
      </c>
      <c r="I2" s="555"/>
      <c r="J2" s="556"/>
      <c r="K2" s="554" t="s">
        <v>1</v>
      </c>
      <c r="L2" s="555"/>
      <c r="M2" s="555"/>
      <c r="N2" s="556"/>
      <c r="O2" s="554" t="s">
        <v>8</v>
      </c>
      <c r="P2" s="555"/>
      <c r="Q2" s="555"/>
      <c r="R2" s="556"/>
    </row>
    <row r="3" spans="1:18" s="15" customFormat="1" ht="12.75">
      <c r="A3" s="547"/>
      <c r="B3" s="560"/>
      <c r="C3" s="547"/>
      <c r="D3" s="547"/>
      <c r="E3" s="547"/>
      <c r="F3" s="547"/>
      <c r="G3" s="547"/>
      <c r="H3" s="546" t="s">
        <v>167</v>
      </c>
      <c r="I3" s="546" t="s">
        <v>168</v>
      </c>
      <c r="J3" s="546" t="s">
        <v>169</v>
      </c>
      <c r="K3" s="546" t="s">
        <v>170</v>
      </c>
      <c r="L3" s="554" t="s">
        <v>0</v>
      </c>
      <c r="M3" s="555"/>
      <c r="N3" s="556"/>
      <c r="O3" s="546" t="s">
        <v>170</v>
      </c>
      <c r="P3" s="554" t="s">
        <v>0</v>
      </c>
      <c r="Q3" s="555"/>
      <c r="R3" s="556"/>
    </row>
    <row r="4" spans="1:18" s="15" customFormat="1" ht="24.75" customHeight="1">
      <c r="A4" s="545"/>
      <c r="B4" s="561"/>
      <c r="C4" s="545"/>
      <c r="D4" s="545"/>
      <c r="E4" s="545"/>
      <c r="F4" s="545"/>
      <c r="G4" s="545"/>
      <c r="H4" s="545"/>
      <c r="I4" s="545"/>
      <c r="J4" s="545"/>
      <c r="K4" s="545"/>
      <c r="L4" s="26" t="s">
        <v>3</v>
      </c>
      <c r="M4" s="26" t="s">
        <v>4</v>
      </c>
      <c r="N4" s="26" t="s">
        <v>5</v>
      </c>
      <c r="O4" s="545"/>
      <c r="P4" s="26" t="s">
        <v>3</v>
      </c>
      <c r="Q4" s="26" t="s">
        <v>4</v>
      </c>
      <c r="R4" s="26" t="s">
        <v>5</v>
      </c>
    </row>
    <row r="5" spans="1:21" s="100" customFormat="1" ht="25.5">
      <c r="A5" s="544">
        <v>1</v>
      </c>
      <c r="B5" s="547" t="s">
        <v>505</v>
      </c>
      <c r="C5" s="542" t="s">
        <v>32</v>
      </c>
      <c r="D5" s="75" t="s">
        <v>224</v>
      </c>
      <c r="E5" s="22" t="s">
        <v>160</v>
      </c>
      <c r="F5" s="29" t="s">
        <v>255</v>
      </c>
      <c r="G5" s="22">
        <f>H5+I5+J5</f>
        <v>4.1</v>
      </c>
      <c r="H5" s="29"/>
      <c r="I5" s="22">
        <v>4.1</v>
      </c>
      <c r="J5" s="29"/>
      <c r="K5" s="22">
        <f aca="true" t="shared" si="0" ref="K5:K18">L5+M5+N5</f>
        <v>2</v>
      </c>
      <c r="L5" s="29"/>
      <c r="M5" s="22">
        <v>2</v>
      </c>
      <c r="N5" s="29"/>
      <c r="O5" s="139">
        <f aca="true" t="shared" si="1" ref="O5:O17">P5+Q5+R5</f>
        <v>2</v>
      </c>
      <c r="P5" s="141"/>
      <c r="Q5" s="139">
        <v>2</v>
      </c>
      <c r="R5" s="139"/>
      <c r="U5" s="15"/>
    </row>
    <row r="6" spans="1:21" s="100" customFormat="1" ht="12.75">
      <c r="A6" s="545"/>
      <c r="B6" s="545"/>
      <c r="C6" s="543"/>
      <c r="D6" s="59"/>
      <c r="E6" s="59"/>
      <c r="F6" s="29"/>
      <c r="G6" s="25"/>
      <c r="H6" s="29"/>
      <c r="I6" s="25"/>
      <c r="J6" s="29"/>
      <c r="K6" s="25">
        <f t="shared" si="0"/>
        <v>44.06</v>
      </c>
      <c r="L6" s="29"/>
      <c r="M6" s="25">
        <v>44.06</v>
      </c>
      <c r="N6" s="29"/>
      <c r="O6" s="143">
        <f t="shared" si="1"/>
        <v>18</v>
      </c>
      <c r="P6" s="141"/>
      <c r="Q6" s="143">
        <v>18</v>
      </c>
      <c r="R6" s="143"/>
      <c r="U6" s="15"/>
    </row>
    <row r="7" spans="1:21" s="100" customFormat="1" ht="25.5">
      <c r="A7" s="544">
        <v>2</v>
      </c>
      <c r="B7" s="547" t="s">
        <v>506</v>
      </c>
      <c r="C7" s="542" t="s">
        <v>105</v>
      </c>
      <c r="D7" s="75" t="s">
        <v>224</v>
      </c>
      <c r="E7" s="22" t="s">
        <v>161</v>
      </c>
      <c r="F7" s="76" t="s">
        <v>256</v>
      </c>
      <c r="G7" s="68">
        <f aca="true" t="shared" si="2" ref="G7:G15">H7+I7+J7</f>
        <v>15</v>
      </c>
      <c r="H7" s="238"/>
      <c r="I7" s="67">
        <v>15</v>
      </c>
      <c r="J7" s="76"/>
      <c r="K7" s="22">
        <f t="shared" si="0"/>
        <v>0</v>
      </c>
      <c r="L7" s="66"/>
      <c r="M7" s="29"/>
      <c r="N7" s="22"/>
      <c r="O7" s="139">
        <f t="shared" si="1"/>
        <v>6</v>
      </c>
      <c r="P7" s="139">
        <v>2</v>
      </c>
      <c r="Q7" s="141">
        <v>4</v>
      </c>
      <c r="R7" s="139"/>
      <c r="U7" s="15"/>
    </row>
    <row r="8" spans="1:21" s="100" customFormat="1" ht="12.75">
      <c r="A8" s="545"/>
      <c r="B8" s="545"/>
      <c r="C8" s="543"/>
      <c r="D8" s="59"/>
      <c r="E8" s="70"/>
      <c r="F8" s="79"/>
      <c r="G8" s="72"/>
      <c r="H8" s="239"/>
      <c r="I8" s="67"/>
      <c r="J8" s="79"/>
      <c r="K8" s="25">
        <f t="shared" si="0"/>
        <v>0</v>
      </c>
      <c r="L8" s="71"/>
      <c r="M8" s="29"/>
      <c r="N8" s="25"/>
      <c r="O8" s="143">
        <f t="shared" si="1"/>
        <v>56</v>
      </c>
      <c r="P8" s="143">
        <v>22</v>
      </c>
      <c r="Q8" s="141">
        <v>34</v>
      </c>
      <c r="R8" s="143"/>
      <c r="U8" s="15"/>
    </row>
    <row r="9" spans="1:21" s="100" customFormat="1" ht="25.5">
      <c r="A9" s="544">
        <v>3</v>
      </c>
      <c r="B9" s="547" t="s">
        <v>507</v>
      </c>
      <c r="C9" s="542" t="s">
        <v>158</v>
      </c>
      <c r="D9" s="75" t="s">
        <v>224</v>
      </c>
      <c r="E9" s="22" t="s">
        <v>160</v>
      </c>
      <c r="F9" s="29" t="s">
        <v>347</v>
      </c>
      <c r="G9" s="257">
        <f t="shared" si="2"/>
        <v>4.27</v>
      </c>
      <c r="H9" s="258"/>
      <c r="I9" s="257">
        <v>4.27</v>
      </c>
      <c r="J9" s="29"/>
      <c r="K9" s="22">
        <f t="shared" si="0"/>
        <v>0</v>
      </c>
      <c r="L9" s="29"/>
      <c r="M9" s="22"/>
      <c r="N9" s="29"/>
      <c r="O9" s="139">
        <f t="shared" si="1"/>
        <v>1</v>
      </c>
      <c r="P9" s="141"/>
      <c r="Q9" s="139">
        <v>1</v>
      </c>
      <c r="R9" s="139"/>
      <c r="U9" s="15"/>
    </row>
    <row r="10" spans="1:21" s="100" customFormat="1" ht="12.75">
      <c r="A10" s="545"/>
      <c r="B10" s="545"/>
      <c r="C10" s="543"/>
      <c r="D10" s="59"/>
      <c r="E10" s="59"/>
      <c r="F10" s="29"/>
      <c r="G10" s="72"/>
      <c r="H10" s="67"/>
      <c r="I10" s="72"/>
      <c r="J10" s="29"/>
      <c r="K10" s="25">
        <f t="shared" si="0"/>
        <v>0</v>
      </c>
      <c r="L10" s="29"/>
      <c r="M10" s="25"/>
      <c r="N10" s="29"/>
      <c r="O10" s="143">
        <f t="shared" si="1"/>
        <v>8</v>
      </c>
      <c r="P10" s="141"/>
      <c r="Q10" s="143">
        <v>8</v>
      </c>
      <c r="R10" s="143"/>
      <c r="U10" s="15"/>
    </row>
    <row r="11" spans="1:21" s="100" customFormat="1" ht="25.5">
      <c r="A11" s="544">
        <v>4</v>
      </c>
      <c r="B11" s="547" t="s">
        <v>508</v>
      </c>
      <c r="C11" s="542" t="s">
        <v>154</v>
      </c>
      <c r="D11" s="75" t="s">
        <v>224</v>
      </c>
      <c r="E11" s="22" t="s">
        <v>161</v>
      </c>
      <c r="F11" s="76" t="s">
        <v>348</v>
      </c>
      <c r="G11" s="248">
        <f t="shared" si="2"/>
        <v>1.655</v>
      </c>
      <c r="H11" s="260"/>
      <c r="I11" s="253">
        <v>1.655</v>
      </c>
      <c r="J11" s="76"/>
      <c r="K11" s="22">
        <f t="shared" si="0"/>
        <v>0</v>
      </c>
      <c r="L11" s="66"/>
      <c r="M11" s="29"/>
      <c r="N11" s="22"/>
      <c r="O11" s="139">
        <f t="shared" si="1"/>
        <v>1</v>
      </c>
      <c r="P11" s="139">
        <v>1</v>
      </c>
      <c r="Q11" s="141"/>
      <c r="R11" s="139"/>
      <c r="U11" s="15"/>
    </row>
    <row r="12" spans="1:21" s="100" customFormat="1" ht="12.75">
      <c r="A12" s="545"/>
      <c r="B12" s="545"/>
      <c r="C12" s="543"/>
      <c r="D12" s="59"/>
      <c r="E12" s="70"/>
      <c r="F12" s="79"/>
      <c r="G12" s="72"/>
      <c r="H12" s="239"/>
      <c r="I12" s="67"/>
      <c r="J12" s="79"/>
      <c r="K12" s="25">
        <f t="shared" si="0"/>
        <v>0</v>
      </c>
      <c r="L12" s="71"/>
      <c r="M12" s="29"/>
      <c r="N12" s="25"/>
      <c r="O12" s="143">
        <f t="shared" si="1"/>
        <v>11</v>
      </c>
      <c r="P12" s="143">
        <v>11</v>
      </c>
      <c r="Q12" s="141"/>
      <c r="R12" s="143"/>
      <c r="U12" s="15"/>
    </row>
    <row r="13" spans="1:21" s="447" customFormat="1" ht="12.75">
      <c r="A13" s="576">
        <v>5</v>
      </c>
      <c r="B13" s="569" t="s">
        <v>408</v>
      </c>
      <c r="C13" s="617" t="s">
        <v>203</v>
      </c>
      <c r="D13" s="428" t="s">
        <v>547</v>
      </c>
      <c r="E13" s="332" t="s">
        <v>160</v>
      </c>
      <c r="F13" s="411" t="s">
        <v>319</v>
      </c>
      <c r="G13" s="440">
        <f t="shared" si="2"/>
        <v>36.69</v>
      </c>
      <c r="H13" s="483"/>
      <c r="I13" s="440">
        <v>36.69</v>
      </c>
      <c r="J13" s="411"/>
      <c r="K13" s="332">
        <f t="shared" si="0"/>
        <v>4</v>
      </c>
      <c r="L13" s="411"/>
      <c r="M13" s="332">
        <v>4</v>
      </c>
      <c r="N13" s="411"/>
      <c r="O13" s="332">
        <f t="shared" si="1"/>
        <v>45</v>
      </c>
      <c r="P13" s="411"/>
      <c r="Q13" s="332">
        <v>45</v>
      </c>
      <c r="R13" s="332"/>
      <c r="U13" s="438"/>
    </row>
    <row r="14" spans="1:21" s="447" customFormat="1" ht="12.75">
      <c r="A14" s="570"/>
      <c r="B14" s="570"/>
      <c r="C14" s="618"/>
      <c r="D14" s="435"/>
      <c r="E14" s="435"/>
      <c r="F14" s="411"/>
      <c r="G14" s="484"/>
      <c r="H14" s="483"/>
      <c r="I14" s="484"/>
      <c r="J14" s="411"/>
      <c r="K14" s="451">
        <f t="shared" si="0"/>
        <v>72.97</v>
      </c>
      <c r="L14" s="411"/>
      <c r="M14" s="451">
        <v>72.97</v>
      </c>
      <c r="N14" s="411"/>
      <c r="O14" s="451">
        <f t="shared" si="1"/>
        <v>379</v>
      </c>
      <c r="P14" s="411"/>
      <c r="Q14" s="451">
        <v>379</v>
      </c>
      <c r="R14" s="451"/>
      <c r="U14" s="438"/>
    </row>
    <row r="15" spans="1:21" s="100" customFormat="1" ht="25.5">
      <c r="A15" s="544">
        <v>6</v>
      </c>
      <c r="B15" s="547" t="s">
        <v>509</v>
      </c>
      <c r="C15" s="542" t="s">
        <v>155</v>
      </c>
      <c r="D15" s="75" t="s">
        <v>224</v>
      </c>
      <c r="E15" s="134" t="s">
        <v>171</v>
      </c>
      <c r="F15" s="22" t="s">
        <v>349</v>
      </c>
      <c r="G15" s="22">
        <f t="shared" si="2"/>
        <v>5.38</v>
      </c>
      <c r="H15" s="22">
        <v>5.38</v>
      </c>
      <c r="I15" s="24"/>
      <c r="J15" s="22"/>
      <c r="K15" s="22">
        <f t="shared" si="0"/>
        <v>0</v>
      </c>
      <c r="L15" s="22"/>
      <c r="M15" s="24"/>
      <c r="N15" s="22"/>
      <c r="O15" s="22">
        <f t="shared" si="1"/>
        <v>12</v>
      </c>
      <c r="P15" s="22">
        <v>11</v>
      </c>
      <c r="Q15" s="24">
        <v>1</v>
      </c>
      <c r="R15" s="24"/>
      <c r="U15" s="15"/>
    </row>
    <row r="16" spans="1:21" s="100" customFormat="1" ht="12.75" customHeight="1">
      <c r="A16" s="545"/>
      <c r="B16" s="545"/>
      <c r="C16" s="543"/>
      <c r="D16" s="59"/>
      <c r="E16" s="59"/>
      <c r="F16" s="25"/>
      <c r="G16" s="25"/>
      <c r="H16" s="25"/>
      <c r="I16" s="24"/>
      <c r="J16" s="25"/>
      <c r="K16" s="25">
        <f t="shared" si="0"/>
        <v>0</v>
      </c>
      <c r="L16" s="25"/>
      <c r="M16" s="24"/>
      <c r="N16" s="25"/>
      <c r="O16" s="25">
        <f t="shared" si="1"/>
        <v>106</v>
      </c>
      <c r="P16" s="25">
        <v>94</v>
      </c>
      <c r="Q16" s="24">
        <v>12</v>
      </c>
      <c r="R16" s="24"/>
      <c r="U16" s="15"/>
    </row>
    <row r="17" spans="1:21" s="432" customFormat="1" ht="25.5" hidden="1">
      <c r="A17" s="544">
        <v>7</v>
      </c>
      <c r="B17" s="547" t="s">
        <v>510</v>
      </c>
      <c r="C17" s="540" t="s">
        <v>56</v>
      </c>
      <c r="D17" s="75" t="s">
        <v>224</v>
      </c>
      <c r="E17" s="22" t="s">
        <v>161</v>
      </c>
      <c r="F17" s="24"/>
      <c r="G17" s="22"/>
      <c r="H17" s="24"/>
      <c r="I17" s="22"/>
      <c r="J17" s="24"/>
      <c r="K17" s="22">
        <f t="shared" si="0"/>
        <v>0</v>
      </c>
      <c r="L17" s="24"/>
      <c r="M17" s="22"/>
      <c r="N17" s="24"/>
      <c r="O17" s="22">
        <f t="shared" si="1"/>
        <v>0</v>
      </c>
      <c r="P17" s="24"/>
      <c r="Q17" s="430"/>
      <c r="R17" s="430"/>
      <c r="U17" s="433"/>
    </row>
    <row r="18" spans="1:21" s="432" customFormat="1" ht="12.75" customHeight="1" hidden="1">
      <c r="A18" s="545"/>
      <c r="B18" s="545"/>
      <c r="C18" s="541"/>
      <c r="D18" s="59"/>
      <c r="E18" s="80"/>
      <c r="F18" s="24"/>
      <c r="G18" s="25"/>
      <c r="H18" s="24"/>
      <c r="I18" s="25"/>
      <c r="J18" s="24"/>
      <c r="K18" s="25">
        <f t="shared" si="0"/>
        <v>0</v>
      </c>
      <c r="L18" s="24"/>
      <c r="M18" s="24"/>
      <c r="N18" s="24"/>
      <c r="O18" s="25">
        <f>P18+Q18+R18</f>
        <v>0</v>
      </c>
      <c r="P18" s="24"/>
      <c r="Q18" s="431"/>
      <c r="R18" s="431"/>
      <c r="U18" s="433"/>
    </row>
    <row r="19" spans="1:21" s="101" customFormat="1" ht="12.75">
      <c r="A19" s="35"/>
      <c r="B19" s="35"/>
      <c r="C19" s="82" t="s">
        <v>10</v>
      </c>
      <c r="D19" s="82"/>
      <c r="E19" s="82"/>
      <c r="F19" s="35"/>
      <c r="G19" s="35">
        <f>G5+G7+G9+G11+G13+G15+G17</f>
        <v>67.095</v>
      </c>
      <c r="H19" s="35">
        <f aca="true" t="shared" si="3" ref="H19:R20">H5+H7+H9+H11+H13+H15+H17</f>
        <v>5.38</v>
      </c>
      <c r="I19" s="35">
        <f t="shared" si="3"/>
        <v>61.715</v>
      </c>
      <c r="J19" s="93">
        <f t="shared" si="3"/>
        <v>0</v>
      </c>
      <c r="K19" s="35">
        <f t="shared" si="3"/>
        <v>6</v>
      </c>
      <c r="L19" s="35">
        <f t="shared" si="3"/>
        <v>0</v>
      </c>
      <c r="M19" s="35">
        <f t="shared" si="3"/>
        <v>6</v>
      </c>
      <c r="N19" s="35">
        <f t="shared" si="3"/>
        <v>0</v>
      </c>
      <c r="O19" s="35">
        <f t="shared" si="3"/>
        <v>67</v>
      </c>
      <c r="P19" s="35">
        <f t="shared" si="3"/>
        <v>14</v>
      </c>
      <c r="Q19" s="35">
        <f t="shared" si="3"/>
        <v>53</v>
      </c>
      <c r="R19" s="35">
        <f t="shared" si="3"/>
        <v>0</v>
      </c>
      <c r="U19" s="15"/>
    </row>
    <row r="20" spans="1:21" s="101" customFormat="1" ht="12.75">
      <c r="A20" s="39"/>
      <c r="B20" s="39"/>
      <c r="C20" s="85"/>
      <c r="D20" s="85"/>
      <c r="E20" s="85"/>
      <c r="F20" s="39"/>
      <c r="G20" s="39"/>
      <c r="H20" s="39"/>
      <c r="I20" s="39"/>
      <c r="J20" s="94"/>
      <c r="K20" s="39">
        <f t="shared" si="3"/>
        <v>117.03</v>
      </c>
      <c r="L20" s="39">
        <f t="shared" si="3"/>
        <v>0</v>
      </c>
      <c r="M20" s="39">
        <f t="shared" si="3"/>
        <v>117.03</v>
      </c>
      <c r="N20" s="39">
        <f t="shared" si="3"/>
        <v>0</v>
      </c>
      <c r="O20" s="39">
        <f t="shared" si="3"/>
        <v>578</v>
      </c>
      <c r="P20" s="39">
        <f t="shared" si="3"/>
        <v>127</v>
      </c>
      <c r="Q20" s="39">
        <f t="shared" si="3"/>
        <v>451</v>
      </c>
      <c r="R20" s="39">
        <f t="shared" si="3"/>
        <v>0</v>
      </c>
      <c r="U20" s="15"/>
    </row>
    <row r="21" spans="1:21" s="57" customFormat="1" ht="12.75">
      <c r="A21" s="590"/>
      <c r="B21" s="412"/>
      <c r="C21" s="578" t="s">
        <v>162</v>
      </c>
      <c r="D21" s="579"/>
      <c r="E21" s="97" t="s">
        <v>171</v>
      </c>
      <c r="F21" s="95"/>
      <c r="G21" s="218">
        <f>H21+I21+J21</f>
        <v>5.38</v>
      </c>
      <c r="H21" s="272">
        <f>H15</f>
        <v>5.38</v>
      </c>
      <c r="I21" s="272">
        <f>I15</f>
        <v>0</v>
      </c>
      <c r="J21" s="272">
        <f>J15</f>
        <v>0</v>
      </c>
      <c r="K21" s="96"/>
      <c r="L21" s="96"/>
      <c r="M21" s="96"/>
      <c r="N21" s="96"/>
      <c r="O21" s="96"/>
      <c r="P21" s="96"/>
      <c r="Q21" s="96"/>
      <c r="R21" s="96"/>
      <c r="U21" s="15"/>
    </row>
    <row r="22" spans="1:21" s="14" customFormat="1" ht="13.5">
      <c r="A22" s="591"/>
      <c r="B22" s="413"/>
      <c r="C22" s="580"/>
      <c r="D22" s="581"/>
      <c r="E22" s="98" t="s">
        <v>161</v>
      </c>
      <c r="F22" s="44"/>
      <c r="G22" s="218">
        <f>H22+I22+J22</f>
        <v>16.655</v>
      </c>
      <c r="H22" s="220">
        <f>H7+H11+H17</f>
        <v>0</v>
      </c>
      <c r="I22" s="220">
        <f>I7+I11+I17</f>
        <v>16.655</v>
      </c>
      <c r="J22" s="220">
        <f>J7+J11+J17</f>
        <v>0</v>
      </c>
      <c r="K22" s="46"/>
      <c r="L22" s="46"/>
      <c r="M22" s="46"/>
      <c r="N22" s="46"/>
      <c r="O22" s="46"/>
      <c r="P22" s="46"/>
      <c r="Q22" s="46"/>
      <c r="R22" s="46"/>
      <c r="U22" s="15"/>
    </row>
    <row r="23" spans="1:21" s="14" customFormat="1" ht="13.5">
      <c r="A23" s="592"/>
      <c r="B23" s="414"/>
      <c r="C23" s="582"/>
      <c r="D23" s="583"/>
      <c r="E23" s="98" t="s">
        <v>160</v>
      </c>
      <c r="F23" s="44"/>
      <c r="G23" s="218">
        <f>H23+I23+J23</f>
        <v>45.059999999999995</v>
      </c>
      <c r="H23" s="220">
        <f>H5+H9+H13</f>
        <v>0</v>
      </c>
      <c r="I23" s="220">
        <f>I5+I9+I13</f>
        <v>45.059999999999995</v>
      </c>
      <c r="J23" s="220">
        <f>J5+J9+J13</f>
        <v>0</v>
      </c>
      <c r="K23" s="46"/>
      <c r="L23" s="46"/>
      <c r="M23" s="46"/>
      <c r="N23" s="46"/>
      <c r="O23" s="46"/>
      <c r="P23" s="46"/>
      <c r="Q23" s="46"/>
      <c r="R23" s="237"/>
      <c r="U23" s="15"/>
    </row>
    <row r="24" s="15" customFormat="1" ht="12.75"/>
    <row r="25" spans="7:10" s="15" customFormat="1" ht="12.75">
      <c r="G25" s="46"/>
      <c r="H25" s="46"/>
      <c r="I25" s="46"/>
      <c r="J25" s="46"/>
    </row>
    <row r="26" spans="4:10" s="15" customFormat="1" ht="12.75">
      <c r="D26" s="635" t="s">
        <v>224</v>
      </c>
      <c r="E26" s="635"/>
      <c r="F26" s="57"/>
      <c r="G26" s="274">
        <f>G5+G7+G9+G11+G15+G17</f>
        <v>30.405</v>
      </c>
      <c r="H26" s="274">
        <f>H5+H7+H9+H11+H15+H17</f>
        <v>5.38</v>
      </c>
      <c r="I26" s="274">
        <f>I5+I7+I9+I11+I15+I17</f>
        <v>25.025000000000002</v>
      </c>
      <c r="J26" s="274">
        <f>J5+J7+J9+J11+J15+J17</f>
        <v>0</v>
      </c>
    </row>
    <row r="27" spans="4:10" s="15" customFormat="1" ht="12.75">
      <c r="D27" s="636" t="s">
        <v>547</v>
      </c>
      <c r="E27" s="636"/>
      <c r="F27" s="57"/>
      <c r="G27" s="259">
        <f>G13</f>
        <v>36.69</v>
      </c>
      <c r="H27" s="259">
        <f>H13</f>
        <v>0</v>
      </c>
      <c r="I27" s="259">
        <f>I13</f>
        <v>36.69</v>
      </c>
      <c r="J27" s="259">
        <f>J13</f>
        <v>0</v>
      </c>
    </row>
    <row r="28" spans="7:10" s="15" customFormat="1" ht="12.75">
      <c r="G28" s="247"/>
      <c r="H28" s="247"/>
      <c r="I28" s="247"/>
      <c r="J28" s="247"/>
    </row>
    <row r="29" ht="12.75">
      <c r="U29" s="15"/>
    </row>
    <row r="30" ht="12.75">
      <c r="U30" s="15"/>
    </row>
    <row r="31" ht="12.75">
      <c r="U31" s="15"/>
    </row>
    <row r="32" ht="12.75">
      <c r="U32" s="15"/>
    </row>
    <row r="33" ht="12.75">
      <c r="U33" s="15"/>
    </row>
    <row r="34" ht="12.75">
      <c r="U34" s="15"/>
    </row>
    <row r="35" ht="12.75">
      <c r="U35" s="15"/>
    </row>
    <row r="36" ht="12.75">
      <c r="U36" s="15"/>
    </row>
    <row r="37" ht="12.75">
      <c r="U37" s="15"/>
    </row>
    <row r="38" ht="12.75">
      <c r="U38" s="202"/>
    </row>
    <row r="39" ht="12.75">
      <c r="U39" s="202"/>
    </row>
    <row r="40" ht="12.75">
      <c r="U40" s="14"/>
    </row>
    <row r="41" ht="12.75">
      <c r="U41" s="14"/>
    </row>
    <row r="42" ht="12.75">
      <c r="U42" s="57"/>
    </row>
  </sheetData>
  <sheetProtection/>
  <mergeCells count="43">
    <mergeCell ref="A1:R1"/>
    <mergeCell ref="H2:J2"/>
    <mergeCell ref="A2:A4"/>
    <mergeCell ref="C2:C4"/>
    <mergeCell ref="D2:D4"/>
    <mergeCell ref="E2:E4"/>
    <mergeCell ref="F2:F4"/>
    <mergeCell ref="G2:G4"/>
    <mergeCell ref="B2:B4"/>
    <mergeCell ref="D27:E27"/>
    <mergeCell ref="K3:K4"/>
    <mergeCell ref="L3:N3"/>
    <mergeCell ref="K2:N2"/>
    <mergeCell ref="C21:D23"/>
    <mergeCell ref="H3:H4"/>
    <mergeCell ref="C11:C12"/>
    <mergeCell ref="C13:C14"/>
    <mergeCell ref="C15:C16"/>
    <mergeCell ref="C17:C18"/>
    <mergeCell ref="D26:E26"/>
    <mergeCell ref="I3:I4"/>
    <mergeCell ref="J3:J4"/>
    <mergeCell ref="O3:O4"/>
    <mergeCell ref="C5:C6"/>
    <mergeCell ref="C7:C8"/>
    <mergeCell ref="C9:C10"/>
    <mergeCell ref="A21:A23"/>
    <mergeCell ref="O2:R2"/>
    <mergeCell ref="P3:R3"/>
    <mergeCell ref="B17:B18"/>
    <mergeCell ref="A5:A6"/>
    <mergeCell ref="A7:A8"/>
    <mergeCell ref="A9:A10"/>
    <mergeCell ref="A11:A12"/>
    <mergeCell ref="A13:A14"/>
    <mergeCell ref="A15:A16"/>
    <mergeCell ref="A17:A18"/>
    <mergeCell ref="B5:B6"/>
    <mergeCell ref="B7:B8"/>
    <mergeCell ref="B9:B10"/>
    <mergeCell ref="B11:B12"/>
    <mergeCell ref="B13:B14"/>
    <mergeCell ref="B15:B16"/>
  </mergeCells>
  <printOptions/>
  <pageMargins left="0.7874015748031497" right="0.3937007874015748" top="0.3937007874015748" bottom="0.3937007874015748" header="0" footer="0"/>
  <pageSetup fitToHeight="0" fitToWidth="1" horizontalDpi="300" verticalDpi="300" orientation="landscape" paperSize="9" scale="71" r:id="rId1"/>
  <headerFooter alignWithMargins="0">
    <oddFooter>&amp;CСтраница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4.25390625" style="0" customWidth="1"/>
    <col min="2" max="2" width="12.625" style="0" customWidth="1"/>
    <col min="3" max="4" width="20.625" style="0" customWidth="1"/>
    <col min="5" max="5" width="12.875" style="0" customWidth="1"/>
    <col min="6" max="6" width="8.25390625" style="0" customWidth="1"/>
    <col min="7" max="7" width="7.125" style="0" customWidth="1"/>
    <col min="8" max="8" width="6.625" style="0" customWidth="1"/>
    <col min="9" max="9" width="7.375" style="0" customWidth="1"/>
    <col min="10" max="10" width="6.875" style="0" hidden="1" customWidth="1"/>
    <col min="11" max="11" width="7.875" style="0" customWidth="1"/>
    <col min="12" max="12" width="7.00390625" style="0" customWidth="1"/>
    <col min="13" max="13" width="6.875" style="0" customWidth="1"/>
    <col min="14" max="14" width="6.25390625" style="0" customWidth="1"/>
    <col min="15" max="15" width="7.00390625" style="0" customWidth="1"/>
    <col min="16" max="16" width="6.75390625" style="0" customWidth="1"/>
    <col min="17" max="17" width="7.125" style="0" customWidth="1"/>
    <col min="18" max="18" width="8.125" style="0" customWidth="1"/>
  </cols>
  <sheetData>
    <row r="1" spans="1:18" s="65" customFormat="1" ht="81" customHeight="1">
      <c r="A1" s="557" t="s">
        <v>586</v>
      </c>
      <c r="B1" s="557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</row>
    <row r="2" spans="1:18" s="15" customFormat="1" ht="12.75" customHeight="1">
      <c r="A2" s="544" t="s">
        <v>9</v>
      </c>
      <c r="B2" s="546" t="s">
        <v>391</v>
      </c>
      <c r="C2" s="546" t="s">
        <v>163</v>
      </c>
      <c r="D2" s="546" t="s">
        <v>164</v>
      </c>
      <c r="E2" s="546" t="s">
        <v>159</v>
      </c>
      <c r="F2" s="546" t="s">
        <v>165</v>
      </c>
      <c r="G2" s="546" t="s">
        <v>166</v>
      </c>
      <c r="H2" s="554" t="s">
        <v>0</v>
      </c>
      <c r="I2" s="555"/>
      <c r="J2" s="556"/>
      <c r="K2" s="554" t="s">
        <v>1</v>
      </c>
      <c r="L2" s="555"/>
      <c r="M2" s="555"/>
      <c r="N2" s="556"/>
      <c r="O2" s="554" t="s">
        <v>8</v>
      </c>
      <c r="P2" s="555"/>
      <c r="Q2" s="555"/>
      <c r="R2" s="556"/>
    </row>
    <row r="3" spans="1:18" s="15" customFormat="1" ht="12.75">
      <c r="A3" s="547"/>
      <c r="B3" s="560"/>
      <c r="C3" s="547"/>
      <c r="D3" s="547"/>
      <c r="E3" s="547"/>
      <c r="F3" s="547"/>
      <c r="G3" s="547"/>
      <c r="H3" s="546" t="s">
        <v>167</v>
      </c>
      <c r="I3" s="546" t="s">
        <v>168</v>
      </c>
      <c r="J3" s="546" t="s">
        <v>373</v>
      </c>
      <c r="K3" s="546" t="s">
        <v>170</v>
      </c>
      <c r="L3" s="554" t="s">
        <v>0</v>
      </c>
      <c r="M3" s="555"/>
      <c r="N3" s="556"/>
      <c r="O3" s="546" t="s">
        <v>170</v>
      </c>
      <c r="P3" s="554" t="s">
        <v>0</v>
      </c>
      <c r="Q3" s="555"/>
      <c r="R3" s="556"/>
    </row>
    <row r="4" spans="1:18" s="15" customFormat="1" ht="24.75" customHeight="1">
      <c r="A4" s="545"/>
      <c r="B4" s="561"/>
      <c r="C4" s="545"/>
      <c r="D4" s="545"/>
      <c r="E4" s="545"/>
      <c r="F4" s="545"/>
      <c r="G4" s="545"/>
      <c r="H4" s="545"/>
      <c r="I4" s="545"/>
      <c r="J4" s="545"/>
      <c r="K4" s="545"/>
      <c r="L4" s="26" t="s">
        <v>3</v>
      </c>
      <c r="M4" s="26" t="s">
        <v>4</v>
      </c>
      <c r="N4" s="26" t="s">
        <v>5</v>
      </c>
      <c r="O4" s="545"/>
      <c r="P4" s="26" t="s">
        <v>3</v>
      </c>
      <c r="Q4" s="26" t="s">
        <v>4</v>
      </c>
      <c r="R4" s="26" t="s">
        <v>5</v>
      </c>
    </row>
    <row r="5" spans="1:18" s="100" customFormat="1" ht="25.5">
      <c r="A5" s="544">
        <v>1</v>
      </c>
      <c r="B5" s="547" t="s">
        <v>511</v>
      </c>
      <c r="C5" s="542" t="s">
        <v>106</v>
      </c>
      <c r="D5" s="109" t="s">
        <v>236</v>
      </c>
      <c r="E5" s="22" t="s">
        <v>160</v>
      </c>
      <c r="F5" s="22" t="s">
        <v>218</v>
      </c>
      <c r="G5" s="29">
        <f>H5+I5+J5</f>
        <v>6.798</v>
      </c>
      <c r="H5" s="22"/>
      <c r="I5" s="29">
        <v>6.798</v>
      </c>
      <c r="J5" s="22"/>
      <c r="K5" s="22">
        <f>L5+M5+N5</f>
        <v>0</v>
      </c>
      <c r="L5" s="22"/>
      <c r="M5" s="29"/>
      <c r="N5" s="22"/>
      <c r="O5" s="29">
        <f aca="true" t="shared" si="0" ref="O5:O14">P5+Q5+R5</f>
        <v>2</v>
      </c>
      <c r="P5" s="22">
        <v>2</v>
      </c>
      <c r="Q5" s="29"/>
      <c r="R5" s="22"/>
    </row>
    <row r="6" spans="1:18" s="100" customFormat="1" ht="12.75">
      <c r="A6" s="545"/>
      <c r="B6" s="545"/>
      <c r="C6" s="543"/>
      <c r="D6" s="59"/>
      <c r="E6" s="59"/>
      <c r="F6" s="25"/>
      <c r="G6" s="29"/>
      <c r="H6" s="25"/>
      <c r="I6" s="29"/>
      <c r="J6" s="25"/>
      <c r="K6" s="25">
        <f>L6+M6+N6</f>
        <v>0</v>
      </c>
      <c r="L6" s="25"/>
      <c r="M6" s="29"/>
      <c r="N6" s="25"/>
      <c r="O6" s="29">
        <f t="shared" si="0"/>
        <v>27</v>
      </c>
      <c r="P6" s="25">
        <v>27</v>
      </c>
      <c r="Q6" s="29"/>
      <c r="R6" s="25"/>
    </row>
    <row r="7" spans="1:18" s="100" customFormat="1" ht="25.5">
      <c r="A7" s="544">
        <v>2</v>
      </c>
      <c r="B7" s="547" t="s">
        <v>512</v>
      </c>
      <c r="C7" s="542" t="s">
        <v>107</v>
      </c>
      <c r="D7" s="109" t="s">
        <v>236</v>
      </c>
      <c r="E7" s="22" t="s">
        <v>160</v>
      </c>
      <c r="F7" s="22" t="s">
        <v>219</v>
      </c>
      <c r="G7" s="22">
        <f>H7+I7+J7</f>
        <v>7.970000000000001</v>
      </c>
      <c r="H7" s="29">
        <v>1.421</v>
      </c>
      <c r="I7" s="22">
        <v>6.549</v>
      </c>
      <c r="J7" s="29"/>
      <c r="K7" s="22">
        <f aca="true" t="shared" si="1" ref="K7:K14">L7+M7+N7</f>
        <v>0</v>
      </c>
      <c r="L7" s="29"/>
      <c r="M7" s="22"/>
      <c r="N7" s="29"/>
      <c r="O7" s="22">
        <f t="shared" si="0"/>
        <v>7</v>
      </c>
      <c r="P7" s="29">
        <v>4</v>
      </c>
      <c r="Q7" s="22">
        <v>3</v>
      </c>
      <c r="R7" s="22"/>
    </row>
    <row r="8" spans="1:18" s="100" customFormat="1" ht="12.75">
      <c r="A8" s="545"/>
      <c r="B8" s="545"/>
      <c r="C8" s="543"/>
      <c r="D8" s="59"/>
      <c r="E8" s="59"/>
      <c r="F8" s="25"/>
      <c r="G8" s="25"/>
      <c r="H8" s="29"/>
      <c r="I8" s="25"/>
      <c r="J8" s="29"/>
      <c r="K8" s="25">
        <f t="shared" si="1"/>
        <v>0</v>
      </c>
      <c r="L8" s="29"/>
      <c r="M8" s="25"/>
      <c r="N8" s="29"/>
      <c r="O8" s="25">
        <f t="shared" si="0"/>
        <v>81</v>
      </c>
      <c r="P8" s="29">
        <v>56</v>
      </c>
      <c r="Q8" s="25">
        <v>25</v>
      </c>
      <c r="R8" s="25"/>
    </row>
    <row r="9" spans="1:18" s="100" customFormat="1" ht="25.5">
      <c r="A9" s="544">
        <v>3</v>
      </c>
      <c r="B9" s="547" t="s">
        <v>513</v>
      </c>
      <c r="C9" s="542" t="s">
        <v>75</v>
      </c>
      <c r="D9" s="109" t="s">
        <v>236</v>
      </c>
      <c r="E9" s="22" t="s">
        <v>161</v>
      </c>
      <c r="F9" s="22" t="s">
        <v>320</v>
      </c>
      <c r="G9" s="22">
        <f>H9+I9+J9</f>
        <v>1.954</v>
      </c>
      <c r="H9" s="22">
        <v>1.954</v>
      </c>
      <c r="I9" s="22"/>
      <c r="J9" s="22"/>
      <c r="K9" s="22">
        <f t="shared" si="1"/>
        <v>1</v>
      </c>
      <c r="L9" s="22">
        <v>1</v>
      </c>
      <c r="M9" s="22"/>
      <c r="N9" s="22"/>
      <c r="O9" s="22">
        <f t="shared" si="0"/>
        <v>2</v>
      </c>
      <c r="P9" s="22">
        <v>2</v>
      </c>
      <c r="Q9" s="22"/>
      <c r="R9" s="22"/>
    </row>
    <row r="10" spans="1:18" s="100" customFormat="1" ht="12.75">
      <c r="A10" s="545"/>
      <c r="B10" s="545"/>
      <c r="C10" s="543"/>
      <c r="D10" s="70"/>
      <c r="E10" s="59"/>
      <c r="F10" s="25"/>
      <c r="G10" s="25"/>
      <c r="H10" s="25"/>
      <c r="I10" s="25"/>
      <c r="J10" s="25"/>
      <c r="K10" s="25">
        <f t="shared" si="1"/>
        <v>6</v>
      </c>
      <c r="L10" s="25">
        <v>6</v>
      </c>
      <c r="M10" s="25"/>
      <c r="N10" s="25"/>
      <c r="O10" s="25">
        <f t="shared" si="0"/>
        <v>20</v>
      </c>
      <c r="P10" s="25">
        <v>20</v>
      </c>
      <c r="Q10" s="25"/>
      <c r="R10" s="25"/>
    </row>
    <row r="11" spans="1:18" s="100" customFormat="1" ht="38.25" customHeight="1">
      <c r="A11" s="544">
        <v>4</v>
      </c>
      <c r="B11" s="547" t="s">
        <v>514</v>
      </c>
      <c r="C11" s="542" t="s">
        <v>156</v>
      </c>
      <c r="D11" s="75" t="s">
        <v>236</v>
      </c>
      <c r="E11" s="22" t="s">
        <v>160</v>
      </c>
      <c r="F11" s="22" t="s">
        <v>321</v>
      </c>
      <c r="G11" s="248">
        <f>H11+I11+J11</f>
        <v>9.705</v>
      </c>
      <c r="H11" s="29">
        <v>1.159</v>
      </c>
      <c r="I11" s="24">
        <v>8.546</v>
      </c>
      <c r="J11" s="29"/>
      <c r="K11" s="22">
        <f t="shared" si="1"/>
        <v>2</v>
      </c>
      <c r="L11" s="29">
        <v>2</v>
      </c>
      <c r="M11" s="24"/>
      <c r="N11" s="29"/>
      <c r="O11" s="22">
        <f t="shared" si="0"/>
        <v>5</v>
      </c>
      <c r="P11" s="29">
        <v>5</v>
      </c>
      <c r="Q11" s="22"/>
      <c r="R11" s="24"/>
    </row>
    <row r="12" spans="1:18" s="100" customFormat="1" ht="12.75">
      <c r="A12" s="545"/>
      <c r="B12" s="545"/>
      <c r="C12" s="543"/>
      <c r="D12" s="59"/>
      <c r="E12" s="59"/>
      <c r="F12" s="25"/>
      <c r="G12" s="25"/>
      <c r="H12" s="29"/>
      <c r="I12" s="24"/>
      <c r="J12" s="29"/>
      <c r="K12" s="24">
        <f t="shared" si="1"/>
        <v>57.6</v>
      </c>
      <c r="L12" s="29">
        <v>57.6</v>
      </c>
      <c r="M12" s="24"/>
      <c r="N12" s="29"/>
      <c r="O12" s="25">
        <f t="shared" si="0"/>
        <v>50</v>
      </c>
      <c r="P12" s="29">
        <v>50</v>
      </c>
      <c r="Q12" s="25"/>
      <c r="R12" s="24"/>
    </row>
    <row r="13" spans="1:18" s="100" customFormat="1" ht="25.5">
      <c r="A13" s="544">
        <v>5</v>
      </c>
      <c r="B13" s="547" t="s">
        <v>515</v>
      </c>
      <c r="C13" s="540" t="s">
        <v>128</v>
      </c>
      <c r="D13" s="109" t="s">
        <v>236</v>
      </c>
      <c r="E13" s="22" t="s">
        <v>160</v>
      </c>
      <c r="F13" s="24" t="s">
        <v>220</v>
      </c>
      <c r="G13" s="22">
        <f>H13+I13+J13</f>
        <v>8.875</v>
      </c>
      <c r="H13" s="22"/>
      <c r="I13" s="22">
        <v>8.875</v>
      </c>
      <c r="J13" s="22"/>
      <c r="K13" s="22">
        <f t="shared" si="1"/>
        <v>0</v>
      </c>
      <c r="L13" s="22"/>
      <c r="M13" s="22"/>
      <c r="N13" s="22"/>
      <c r="O13" s="22">
        <f t="shared" si="0"/>
        <v>4</v>
      </c>
      <c r="P13" s="22"/>
      <c r="Q13" s="24">
        <v>4</v>
      </c>
      <c r="R13" s="22"/>
    </row>
    <row r="14" spans="1:18" s="100" customFormat="1" ht="12.75">
      <c r="A14" s="545"/>
      <c r="B14" s="545"/>
      <c r="C14" s="541"/>
      <c r="D14" s="59"/>
      <c r="E14" s="80"/>
      <c r="F14" s="24"/>
      <c r="G14" s="25"/>
      <c r="H14" s="25"/>
      <c r="I14" s="25"/>
      <c r="J14" s="25"/>
      <c r="K14" s="24">
        <f t="shared" si="1"/>
        <v>0</v>
      </c>
      <c r="L14" s="25"/>
      <c r="M14" s="25"/>
      <c r="N14" s="25"/>
      <c r="O14" s="25">
        <f t="shared" si="0"/>
        <v>34</v>
      </c>
      <c r="P14" s="25"/>
      <c r="Q14" s="24">
        <v>34</v>
      </c>
      <c r="R14" s="25"/>
    </row>
    <row r="15" spans="1:18" s="100" customFormat="1" ht="25.5" customHeight="1" hidden="1">
      <c r="A15" s="544"/>
      <c r="B15" s="547"/>
      <c r="C15" s="542" t="s">
        <v>185</v>
      </c>
      <c r="D15" s="240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s="100" customFormat="1" ht="12.75" hidden="1">
      <c r="A16" s="545"/>
      <c r="B16" s="545"/>
      <c r="C16" s="543"/>
      <c r="D16" s="59"/>
      <c r="E16" s="80"/>
      <c r="F16" s="25"/>
      <c r="G16" s="25"/>
      <c r="H16" s="25"/>
      <c r="I16" s="25"/>
      <c r="J16" s="25"/>
      <c r="K16" s="24"/>
      <c r="L16" s="25"/>
      <c r="M16" s="25"/>
      <c r="N16" s="25"/>
      <c r="O16" s="25"/>
      <c r="P16" s="25"/>
      <c r="Q16" s="25"/>
      <c r="R16" s="25"/>
    </row>
    <row r="17" spans="1:18" s="100" customFormat="1" ht="12.75" hidden="1">
      <c r="A17" s="139"/>
      <c r="B17" s="547" t="s">
        <v>510</v>
      </c>
      <c r="C17" s="161"/>
      <c r="D17" s="161"/>
      <c r="E17" s="139"/>
      <c r="F17" s="139"/>
      <c r="G17" s="139"/>
      <c r="H17" s="139"/>
      <c r="I17" s="139"/>
      <c r="J17" s="139"/>
      <c r="K17" s="139"/>
      <c r="L17" s="139"/>
      <c r="M17" s="139"/>
      <c r="N17" s="148"/>
      <c r="O17" s="139"/>
      <c r="P17" s="139"/>
      <c r="Q17" s="148"/>
      <c r="R17" s="148"/>
    </row>
    <row r="18" spans="1:18" s="100" customFormat="1" ht="12.75" hidden="1">
      <c r="A18" s="143"/>
      <c r="B18" s="545"/>
      <c r="C18" s="144"/>
      <c r="D18" s="144"/>
      <c r="E18" s="144"/>
      <c r="F18" s="143"/>
      <c r="G18" s="143"/>
      <c r="H18" s="143"/>
      <c r="I18" s="143"/>
      <c r="J18" s="143"/>
      <c r="K18" s="148"/>
      <c r="L18" s="143"/>
      <c r="M18" s="143"/>
      <c r="N18" s="148"/>
      <c r="O18" s="143"/>
      <c r="P18" s="143"/>
      <c r="Q18" s="148"/>
      <c r="R18" s="148"/>
    </row>
    <row r="19" spans="1:18" s="100" customFormat="1" ht="12.75" hidden="1">
      <c r="A19" s="139"/>
      <c r="B19" s="139"/>
      <c r="C19" s="140"/>
      <c r="D19" s="161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</row>
    <row r="20" spans="1:18" s="100" customFormat="1" ht="12.75" hidden="1">
      <c r="A20" s="143"/>
      <c r="B20" s="143"/>
      <c r="C20" s="144"/>
      <c r="D20" s="144"/>
      <c r="E20" s="144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</row>
    <row r="21" spans="1:18" s="100" customFormat="1" ht="12.75" hidden="1">
      <c r="A21" s="188"/>
      <c r="B21" s="188"/>
      <c r="C21" s="192"/>
      <c r="D21" s="192"/>
      <c r="E21" s="22"/>
      <c r="F21" s="194"/>
      <c r="G21" s="190"/>
      <c r="H21" s="188"/>
      <c r="I21" s="188"/>
      <c r="J21" s="191"/>
      <c r="K21" s="190"/>
      <c r="L21" s="188"/>
      <c r="M21" s="188"/>
      <c r="N21" s="188"/>
      <c r="O21" s="190"/>
      <c r="P21" s="188"/>
      <c r="Q21" s="188"/>
      <c r="R21" s="188"/>
    </row>
    <row r="22" spans="1:18" s="100" customFormat="1" ht="12.75" hidden="1">
      <c r="A22" s="188"/>
      <c r="B22" s="188"/>
      <c r="C22" s="192"/>
      <c r="D22" s="192"/>
      <c r="E22" s="192"/>
      <c r="F22" s="188"/>
      <c r="G22" s="193"/>
      <c r="H22" s="188"/>
      <c r="I22" s="188"/>
      <c r="J22" s="191"/>
      <c r="K22" s="188"/>
      <c r="L22" s="188"/>
      <c r="M22" s="188"/>
      <c r="N22" s="188"/>
      <c r="O22" s="193"/>
      <c r="P22" s="188"/>
      <c r="Q22" s="188"/>
      <c r="R22" s="188"/>
    </row>
    <row r="23" spans="1:18" s="14" customFormat="1" ht="12.75">
      <c r="A23" s="33"/>
      <c r="B23" s="33"/>
      <c r="C23" s="34" t="s">
        <v>10</v>
      </c>
      <c r="D23" s="34"/>
      <c r="E23" s="34"/>
      <c r="F23" s="33"/>
      <c r="G23" s="33">
        <f>G5+G7+G9+G11+G13+G15+G17+G19+G21</f>
        <v>35.302</v>
      </c>
      <c r="H23" s="33">
        <f aca="true" t="shared" si="2" ref="H23:K24">H5+H7+H9+H11+H13+H15+H17+H19+H21</f>
        <v>4.534</v>
      </c>
      <c r="I23" s="33">
        <f t="shared" si="2"/>
        <v>30.768</v>
      </c>
      <c r="J23" s="36">
        <f t="shared" si="2"/>
        <v>0</v>
      </c>
      <c r="K23" s="33">
        <f t="shared" si="2"/>
        <v>3</v>
      </c>
      <c r="L23" s="33">
        <f aca="true" t="shared" si="3" ref="L23:R23">L5+L7+L9+L11+L13+L15+L17+L19+L21</f>
        <v>3</v>
      </c>
      <c r="M23" s="33">
        <f t="shared" si="3"/>
        <v>0</v>
      </c>
      <c r="N23" s="33">
        <f t="shared" si="3"/>
        <v>0</v>
      </c>
      <c r="O23" s="33">
        <f t="shared" si="3"/>
        <v>20</v>
      </c>
      <c r="P23" s="33">
        <f t="shared" si="3"/>
        <v>13</v>
      </c>
      <c r="Q23" s="33">
        <f t="shared" si="3"/>
        <v>7</v>
      </c>
      <c r="R23" s="33">
        <f t="shared" si="3"/>
        <v>0</v>
      </c>
    </row>
    <row r="24" spans="1:18" s="14" customFormat="1" ht="12.75">
      <c r="A24" s="37"/>
      <c r="B24" s="37"/>
      <c r="C24" s="38"/>
      <c r="D24" s="38"/>
      <c r="E24" s="38"/>
      <c r="F24" s="37"/>
      <c r="G24" s="37"/>
      <c r="H24" s="37"/>
      <c r="I24" s="37"/>
      <c r="J24" s="40"/>
      <c r="K24" s="37">
        <f t="shared" si="2"/>
        <v>63.6</v>
      </c>
      <c r="L24" s="37">
        <f aca="true" t="shared" si="4" ref="L24:R24">L6+L8+L10+L12+L14+L16+L18+L20+L22</f>
        <v>63.6</v>
      </c>
      <c r="M24" s="37">
        <f t="shared" si="4"/>
        <v>0</v>
      </c>
      <c r="N24" s="37">
        <f t="shared" si="4"/>
        <v>0</v>
      </c>
      <c r="O24" s="37">
        <f t="shared" si="4"/>
        <v>212</v>
      </c>
      <c r="P24" s="37">
        <f t="shared" si="4"/>
        <v>153</v>
      </c>
      <c r="Q24" s="37">
        <f t="shared" si="4"/>
        <v>59</v>
      </c>
      <c r="R24" s="37">
        <f t="shared" si="4"/>
        <v>0</v>
      </c>
    </row>
    <row r="25" spans="1:18" s="14" customFormat="1" ht="13.5">
      <c r="A25" s="33"/>
      <c r="B25" s="36"/>
      <c r="C25" s="41" t="s">
        <v>162</v>
      </c>
      <c r="D25" s="42"/>
      <c r="E25" s="43" t="s">
        <v>161</v>
      </c>
      <c r="F25" s="44"/>
      <c r="G25" s="45">
        <f>H25+I25+J25</f>
        <v>1.954</v>
      </c>
      <c r="H25" s="43">
        <f>H9</f>
        <v>1.954</v>
      </c>
      <c r="I25" s="43">
        <f>I9</f>
        <v>0</v>
      </c>
      <c r="J25" s="43">
        <f>J9</f>
        <v>0</v>
      </c>
      <c r="K25" s="46"/>
      <c r="L25" s="46"/>
      <c r="M25" s="46"/>
      <c r="N25" s="46"/>
      <c r="O25" s="46"/>
      <c r="P25" s="46"/>
      <c r="Q25" s="46"/>
      <c r="R25" s="46"/>
    </row>
    <row r="26" spans="1:18" s="14" customFormat="1" ht="13.5">
      <c r="A26" s="37"/>
      <c r="B26" s="40"/>
      <c r="C26" s="47"/>
      <c r="D26" s="48"/>
      <c r="E26" s="43" t="s">
        <v>160</v>
      </c>
      <c r="F26" s="44"/>
      <c r="G26" s="45">
        <f>H26+I26+J26</f>
        <v>33.348</v>
      </c>
      <c r="H26" s="43">
        <f>H5+H7+H11+H13</f>
        <v>2.58</v>
      </c>
      <c r="I26" s="43">
        <f>I5+I7+I11+I13</f>
        <v>30.768</v>
      </c>
      <c r="J26" s="43">
        <f>J5+J7+J11+J13</f>
        <v>0</v>
      </c>
      <c r="K26" s="46"/>
      <c r="L26" s="46"/>
      <c r="M26" s="46"/>
      <c r="N26" s="46"/>
      <c r="O26" s="46"/>
      <c r="P26" s="46"/>
      <c r="Q26" s="46"/>
      <c r="R26" s="53"/>
    </row>
    <row r="27" spans="1:18" s="14" customFormat="1" ht="13.5">
      <c r="A27" s="46"/>
      <c r="B27" s="46"/>
      <c r="C27" s="49"/>
      <c r="D27" s="49"/>
      <c r="E27" s="50" t="s">
        <v>211</v>
      </c>
      <c r="F27" s="51"/>
      <c r="G27" s="52"/>
      <c r="H27" s="50"/>
      <c r="I27" s="50"/>
      <c r="J27" s="50"/>
      <c r="K27" s="46"/>
      <c r="L27" s="46"/>
      <c r="M27" s="46"/>
      <c r="N27" s="46"/>
      <c r="O27" s="46"/>
      <c r="P27" s="46"/>
      <c r="Q27" s="46"/>
      <c r="R27" s="46"/>
    </row>
    <row r="28" spans="1:18" s="14" customFormat="1" ht="13.5">
      <c r="A28" s="46"/>
      <c r="B28" s="46"/>
      <c r="C28" s="49"/>
      <c r="D28" s="49"/>
      <c r="E28" s="50"/>
      <c r="F28" s="51"/>
      <c r="G28" s="52"/>
      <c r="H28" s="50"/>
      <c r="I28" s="50"/>
      <c r="J28" s="50"/>
      <c r="K28" s="46"/>
      <c r="L28" s="46"/>
      <c r="M28" s="46"/>
      <c r="N28" s="46"/>
      <c r="O28" s="46"/>
      <c r="P28" s="46"/>
      <c r="Q28" s="46"/>
      <c r="R28" s="46"/>
    </row>
    <row r="29" spans="4:10" s="57" customFormat="1" ht="25.5">
      <c r="D29" s="209" t="s">
        <v>236</v>
      </c>
      <c r="G29" s="16">
        <f>G5+G7+G9+G11+G13</f>
        <v>35.302</v>
      </c>
      <c r="H29" s="16">
        <f>H5+H7+H9+H11+H13</f>
        <v>4.534</v>
      </c>
      <c r="I29" s="16">
        <f>I5+I7+I9+I11+I13</f>
        <v>30.768</v>
      </c>
      <c r="J29" s="16">
        <f>J5+J7+J9+J11+J13</f>
        <v>0</v>
      </c>
    </row>
    <row r="30" spans="4:7" s="12" customFormat="1" ht="12.75">
      <c r="D30" s="107"/>
      <c r="G30" s="204"/>
    </row>
  </sheetData>
  <sheetProtection/>
  <mergeCells count="37">
    <mergeCell ref="A1:R1"/>
    <mergeCell ref="H2:J2"/>
    <mergeCell ref="A2:A4"/>
    <mergeCell ref="C2:C4"/>
    <mergeCell ref="D2:D4"/>
    <mergeCell ref="O2:R2"/>
    <mergeCell ref="B2:B4"/>
    <mergeCell ref="C15:C16"/>
    <mergeCell ref="H3:H4"/>
    <mergeCell ref="K2:N2"/>
    <mergeCell ref="C5:C6"/>
    <mergeCell ref="C7:C8"/>
    <mergeCell ref="P3:R3"/>
    <mergeCell ref="O3:O4"/>
    <mergeCell ref="E2:E4"/>
    <mergeCell ref="F2:F4"/>
    <mergeCell ref="C9:C10"/>
    <mergeCell ref="C11:C12"/>
    <mergeCell ref="C13:C14"/>
    <mergeCell ref="J3:J4"/>
    <mergeCell ref="K3:K4"/>
    <mergeCell ref="L3:N3"/>
    <mergeCell ref="G2:G4"/>
    <mergeCell ref="I3:I4"/>
    <mergeCell ref="A5:A6"/>
    <mergeCell ref="A7:A8"/>
    <mergeCell ref="A9:A10"/>
    <mergeCell ref="A11:A12"/>
    <mergeCell ref="A13:A14"/>
    <mergeCell ref="A15:A16"/>
    <mergeCell ref="B17:B18"/>
    <mergeCell ref="B5:B6"/>
    <mergeCell ref="B7:B8"/>
    <mergeCell ref="B9:B10"/>
    <mergeCell ref="B11:B12"/>
    <mergeCell ref="B13:B14"/>
    <mergeCell ref="B15:B16"/>
  </mergeCells>
  <printOptions/>
  <pageMargins left="0.3937007874015748" right="0.3937007874015748" top="0.3937007874015748" bottom="0.3937007874015748" header="0" footer="0"/>
  <pageSetup fitToHeight="0" fitToWidth="1" horizontalDpi="300" verticalDpi="300" orientation="landscape" paperSize="9" scale="90" r:id="rId1"/>
  <headerFooter alignWithMargins="0">
    <oddFooter>&amp;CСтраница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zoomScalePageLayoutView="0" workbookViewId="0" topLeftCell="A1">
      <selection activeCell="A1" sqref="A1:R1"/>
    </sheetView>
  </sheetViews>
  <sheetFormatPr defaultColWidth="9.00390625" defaultRowHeight="12.75"/>
  <cols>
    <col min="1" max="1" width="4.25390625" style="0" customWidth="1"/>
    <col min="2" max="2" width="13.125" style="0" customWidth="1"/>
    <col min="3" max="3" width="20.625" style="0" customWidth="1"/>
    <col min="4" max="4" width="22.25390625" style="0" customWidth="1"/>
    <col min="5" max="5" width="14.625" style="0" customWidth="1"/>
    <col min="6" max="6" width="8.75390625" style="0" bestFit="1" customWidth="1"/>
    <col min="7" max="7" width="7.125" style="0" customWidth="1"/>
    <col min="8" max="8" width="6.625" style="0" customWidth="1"/>
    <col min="9" max="9" width="7.375" style="0" customWidth="1"/>
    <col min="10" max="10" width="6.875" style="0" customWidth="1"/>
    <col min="11" max="11" width="7.875" style="0" customWidth="1"/>
    <col min="12" max="12" width="7.00390625" style="0" customWidth="1"/>
    <col min="13" max="13" width="6.875" style="0" customWidth="1"/>
    <col min="14" max="14" width="6.25390625" style="0" customWidth="1"/>
    <col min="15" max="15" width="7.00390625" style="0" customWidth="1"/>
    <col min="16" max="16" width="6.75390625" style="0" customWidth="1"/>
    <col min="17" max="17" width="7.125" style="0" customWidth="1"/>
    <col min="18" max="18" width="8.125" style="0" customWidth="1"/>
  </cols>
  <sheetData>
    <row r="1" spans="1:18" s="65" customFormat="1" ht="64.5" customHeight="1">
      <c r="A1" s="557" t="s">
        <v>587</v>
      </c>
      <c r="B1" s="557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</row>
    <row r="2" spans="1:18" s="15" customFormat="1" ht="12.75" customHeight="1">
      <c r="A2" s="544" t="s">
        <v>9</v>
      </c>
      <c r="B2" s="546" t="s">
        <v>391</v>
      </c>
      <c r="C2" s="546" t="s">
        <v>163</v>
      </c>
      <c r="D2" s="546" t="s">
        <v>164</v>
      </c>
      <c r="E2" s="546" t="s">
        <v>159</v>
      </c>
      <c r="F2" s="546" t="s">
        <v>165</v>
      </c>
      <c r="G2" s="546" t="s">
        <v>166</v>
      </c>
      <c r="H2" s="554" t="s">
        <v>0</v>
      </c>
      <c r="I2" s="555"/>
      <c r="J2" s="556"/>
      <c r="K2" s="554" t="s">
        <v>1</v>
      </c>
      <c r="L2" s="555"/>
      <c r="M2" s="555"/>
      <c r="N2" s="556"/>
      <c r="O2" s="554" t="s">
        <v>8</v>
      </c>
      <c r="P2" s="555"/>
      <c r="Q2" s="555"/>
      <c r="R2" s="556"/>
    </row>
    <row r="3" spans="1:18" s="15" customFormat="1" ht="12.75">
      <c r="A3" s="547"/>
      <c r="B3" s="560"/>
      <c r="C3" s="547"/>
      <c r="D3" s="547"/>
      <c r="E3" s="547"/>
      <c r="F3" s="547"/>
      <c r="G3" s="547"/>
      <c r="H3" s="546" t="s">
        <v>167</v>
      </c>
      <c r="I3" s="546" t="s">
        <v>168</v>
      </c>
      <c r="J3" s="546" t="s">
        <v>169</v>
      </c>
      <c r="K3" s="546" t="s">
        <v>170</v>
      </c>
      <c r="L3" s="554" t="s">
        <v>0</v>
      </c>
      <c r="M3" s="555"/>
      <c r="N3" s="556"/>
      <c r="O3" s="546" t="s">
        <v>170</v>
      </c>
      <c r="P3" s="554" t="s">
        <v>0</v>
      </c>
      <c r="Q3" s="555"/>
      <c r="R3" s="556"/>
    </row>
    <row r="4" spans="1:18" s="15" customFormat="1" ht="24.75" customHeight="1">
      <c r="A4" s="545"/>
      <c r="B4" s="561"/>
      <c r="C4" s="545"/>
      <c r="D4" s="545"/>
      <c r="E4" s="545"/>
      <c r="F4" s="545"/>
      <c r="G4" s="545"/>
      <c r="H4" s="545"/>
      <c r="I4" s="545"/>
      <c r="J4" s="545"/>
      <c r="K4" s="545"/>
      <c r="L4" s="26" t="s">
        <v>3</v>
      </c>
      <c r="M4" s="26" t="s">
        <v>4</v>
      </c>
      <c r="N4" s="26" t="s">
        <v>5</v>
      </c>
      <c r="O4" s="545"/>
      <c r="P4" s="26" t="s">
        <v>3</v>
      </c>
      <c r="Q4" s="26" t="s">
        <v>4</v>
      </c>
      <c r="R4" s="26" t="s">
        <v>5</v>
      </c>
    </row>
    <row r="5" spans="1:21" s="100" customFormat="1" ht="36.75" customHeight="1">
      <c r="A5" s="544">
        <v>1</v>
      </c>
      <c r="B5" s="547" t="s">
        <v>516</v>
      </c>
      <c r="C5" s="542" t="s">
        <v>157</v>
      </c>
      <c r="D5" s="567" t="s">
        <v>556</v>
      </c>
      <c r="E5" s="22" t="s">
        <v>161</v>
      </c>
      <c r="F5" s="22" t="s">
        <v>322</v>
      </c>
      <c r="G5" s="257">
        <f>H5+I5+J5</f>
        <v>8.31</v>
      </c>
      <c r="H5" s="257"/>
      <c r="I5" s="258">
        <v>8.31</v>
      </c>
      <c r="J5" s="68"/>
      <c r="K5" s="22">
        <f aca="true" t="shared" si="0" ref="K5:K16">L5+M5+N5</f>
        <v>0</v>
      </c>
      <c r="L5" s="22"/>
      <c r="M5" s="29"/>
      <c r="N5" s="22"/>
      <c r="O5" s="22">
        <f aca="true" t="shared" si="1" ref="O5:O16">P5+Q5+R5</f>
        <v>3</v>
      </c>
      <c r="P5" s="22">
        <v>3</v>
      </c>
      <c r="Q5" s="29"/>
      <c r="R5" s="22"/>
      <c r="U5" s="15"/>
    </row>
    <row r="6" spans="1:21" s="100" customFormat="1" ht="12.75">
      <c r="A6" s="545"/>
      <c r="B6" s="545"/>
      <c r="C6" s="543"/>
      <c r="D6" s="568"/>
      <c r="E6" s="59"/>
      <c r="F6" s="133"/>
      <c r="G6" s="67"/>
      <c r="H6" s="72"/>
      <c r="I6" s="67"/>
      <c r="J6" s="72"/>
      <c r="K6" s="25">
        <f t="shared" si="0"/>
        <v>0</v>
      </c>
      <c r="L6" s="25"/>
      <c r="M6" s="29"/>
      <c r="N6" s="25"/>
      <c r="O6" s="25">
        <f t="shared" si="1"/>
        <v>43</v>
      </c>
      <c r="P6" s="25">
        <v>43</v>
      </c>
      <c r="Q6" s="29"/>
      <c r="R6" s="25"/>
      <c r="U6" s="15"/>
    </row>
    <row r="7" spans="1:21" s="100" customFormat="1" ht="28.5" customHeight="1">
      <c r="A7" s="544">
        <v>2</v>
      </c>
      <c r="B7" s="544" t="s">
        <v>517</v>
      </c>
      <c r="C7" s="542" t="s">
        <v>368</v>
      </c>
      <c r="D7" s="621" t="s">
        <v>559</v>
      </c>
      <c r="E7" s="23" t="s">
        <v>237</v>
      </c>
      <c r="F7" s="29" t="s">
        <v>323</v>
      </c>
      <c r="G7" s="257">
        <f>H7+I7+J7</f>
        <v>4.98</v>
      </c>
      <c r="H7" s="258"/>
      <c r="I7" s="257">
        <v>4.98</v>
      </c>
      <c r="J7" s="67"/>
      <c r="K7" s="22">
        <f t="shared" si="0"/>
        <v>0</v>
      </c>
      <c r="L7" s="29"/>
      <c r="M7" s="22"/>
      <c r="N7" s="29"/>
      <c r="O7" s="22">
        <f t="shared" si="1"/>
        <v>2</v>
      </c>
      <c r="P7" s="29">
        <v>1</v>
      </c>
      <c r="Q7" s="22">
        <v>1</v>
      </c>
      <c r="R7" s="22"/>
      <c r="U7" s="15"/>
    </row>
    <row r="8" spans="1:21" s="100" customFormat="1" ht="12.75">
      <c r="A8" s="547"/>
      <c r="B8" s="547"/>
      <c r="C8" s="629"/>
      <c r="D8" s="637"/>
      <c r="E8" s="508" t="s">
        <v>0</v>
      </c>
      <c r="F8" s="29"/>
      <c r="G8" s="78"/>
      <c r="H8" s="67"/>
      <c r="I8" s="78"/>
      <c r="J8" s="67"/>
      <c r="K8" s="24">
        <f t="shared" si="0"/>
        <v>0</v>
      </c>
      <c r="L8" s="29"/>
      <c r="M8" s="24"/>
      <c r="N8" s="29"/>
      <c r="O8" s="24">
        <f t="shared" si="1"/>
        <v>35</v>
      </c>
      <c r="P8" s="29">
        <v>15</v>
      </c>
      <c r="Q8" s="24">
        <v>20</v>
      </c>
      <c r="R8" s="24"/>
      <c r="U8" s="15"/>
    </row>
    <row r="9" spans="1:21" s="100" customFormat="1" ht="12.75">
      <c r="A9" s="547"/>
      <c r="B9" s="547"/>
      <c r="C9" s="629"/>
      <c r="D9" s="637"/>
      <c r="E9" s="26" t="s">
        <v>161</v>
      </c>
      <c r="F9" s="224" t="s">
        <v>324</v>
      </c>
      <c r="G9" s="248">
        <f>H9+I9+J9</f>
        <v>2.525</v>
      </c>
      <c r="H9" s="269"/>
      <c r="I9" s="269">
        <v>2.525</v>
      </c>
      <c r="J9" s="269"/>
      <c r="K9" s="22"/>
      <c r="L9" s="22"/>
      <c r="M9" s="22"/>
      <c r="N9" s="22"/>
      <c r="O9" s="22"/>
      <c r="P9" s="22"/>
      <c r="Q9" s="22"/>
      <c r="R9" s="22"/>
      <c r="U9" s="15"/>
    </row>
    <row r="10" spans="1:21" s="100" customFormat="1" ht="12.75">
      <c r="A10" s="545"/>
      <c r="B10" s="545"/>
      <c r="C10" s="629"/>
      <c r="D10" s="622"/>
      <c r="E10" s="24" t="s">
        <v>160</v>
      </c>
      <c r="F10" s="241" t="s">
        <v>325</v>
      </c>
      <c r="G10" s="248">
        <f>H10+I10+J10</f>
        <v>2.455</v>
      </c>
      <c r="H10" s="254"/>
      <c r="I10" s="269">
        <v>2.455</v>
      </c>
      <c r="J10" s="270"/>
      <c r="K10" s="25"/>
      <c r="L10" s="25"/>
      <c r="M10" s="25"/>
      <c r="N10" s="25"/>
      <c r="O10" s="25"/>
      <c r="P10" s="25"/>
      <c r="Q10" s="71"/>
      <c r="R10" s="25"/>
      <c r="U10" s="15"/>
    </row>
    <row r="11" spans="1:21" s="100" customFormat="1" ht="39" customHeight="1" hidden="1">
      <c r="A11" s="544"/>
      <c r="B11" s="547"/>
      <c r="C11" s="542"/>
      <c r="D11" s="621"/>
      <c r="E11" s="22"/>
      <c r="F11" s="66"/>
      <c r="G11" s="257"/>
      <c r="H11" s="22"/>
      <c r="I11" s="29"/>
      <c r="J11" s="24"/>
      <c r="K11" s="24"/>
      <c r="L11" s="24"/>
      <c r="M11" s="29"/>
      <c r="N11" s="24"/>
      <c r="O11" s="24"/>
      <c r="P11" s="24"/>
      <c r="Q11" s="29"/>
      <c r="R11" s="22"/>
      <c r="U11" s="15"/>
    </row>
    <row r="12" spans="1:21" s="100" customFormat="1" ht="12.75" hidden="1">
      <c r="A12" s="545"/>
      <c r="B12" s="545"/>
      <c r="C12" s="543"/>
      <c r="D12" s="622"/>
      <c r="E12" s="59"/>
      <c r="F12" s="71"/>
      <c r="G12" s="25"/>
      <c r="H12" s="25"/>
      <c r="I12" s="29"/>
      <c r="J12" s="25"/>
      <c r="K12" s="25"/>
      <c r="L12" s="25"/>
      <c r="M12" s="29"/>
      <c r="N12" s="25"/>
      <c r="O12" s="25"/>
      <c r="P12" s="25"/>
      <c r="Q12" s="29"/>
      <c r="R12" s="25"/>
      <c r="U12" s="15"/>
    </row>
    <row r="13" spans="1:21" s="100" customFormat="1" ht="38.25" customHeight="1">
      <c r="A13" s="544">
        <v>3</v>
      </c>
      <c r="B13" s="547" t="s">
        <v>518</v>
      </c>
      <c r="C13" s="542" t="s">
        <v>108</v>
      </c>
      <c r="D13" s="621" t="s">
        <v>556</v>
      </c>
      <c r="E13" s="134" t="s">
        <v>171</v>
      </c>
      <c r="F13" s="29" t="s">
        <v>326</v>
      </c>
      <c r="G13" s="22">
        <f>H13+I13+J13</f>
        <v>5.56</v>
      </c>
      <c r="H13" s="29">
        <v>5.56</v>
      </c>
      <c r="I13" s="22"/>
      <c r="J13" s="29"/>
      <c r="K13" s="22">
        <f t="shared" si="0"/>
        <v>0</v>
      </c>
      <c r="L13" s="29"/>
      <c r="M13" s="22"/>
      <c r="N13" s="29"/>
      <c r="O13" s="22">
        <f t="shared" si="1"/>
        <v>4</v>
      </c>
      <c r="P13" s="29">
        <v>4</v>
      </c>
      <c r="Q13" s="22"/>
      <c r="R13" s="22"/>
      <c r="U13" s="15"/>
    </row>
    <row r="14" spans="1:21" s="100" customFormat="1" ht="12.75">
      <c r="A14" s="545"/>
      <c r="B14" s="545"/>
      <c r="C14" s="543"/>
      <c r="D14" s="622"/>
      <c r="E14" s="210"/>
      <c r="F14" s="29"/>
      <c r="G14" s="25"/>
      <c r="H14" s="29"/>
      <c r="I14" s="25"/>
      <c r="J14" s="29"/>
      <c r="K14" s="25">
        <f t="shared" si="0"/>
        <v>0</v>
      </c>
      <c r="L14" s="29"/>
      <c r="M14" s="25"/>
      <c r="N14" s="29"/>
      <c r="O14" s="25">
        <f t="shared" si="1"/>
        <v>48</v>
      </c>
      <c r="P14" s="29">
        <v>48</v>
      </c>
      <c r="Q14" s="25"/>
      <c r="R14" s="25"/>
      <c r="U14" s="15"/>
    </row>
    <row r="15" spans="1:21" s="14" customFormat="1" ht="12.75">
      <c r="A15" s="33"/>
      <c r="B15" s="33"/>
      <c r="C15" s="34" t="s">
        <v>10</v>
      </c>
      <c r="D15" s="34"/>
      <c r="E15" s="34"/>
      <c r="F15" s="33"/>
      <c r="G15" s="255">
        <f>G5+G7+G11+G13</f>
        <v>18.85</v>
      </c>
      <c r="H15" s="276">
        <f>H5+H7+H11+H13</f>
        <v>5.56</v>
      </c>
      <c r="I15" s="255">
        <f>I5+I7+I11+I13</f>
        <v>13.290000000000001</v>
      </c>
      <c r="J15" s="36">
        <f>J5+J7+J11+J13</f>
        <v>0</v>
      </c>
      <c r="K15" s="34">
        <f t="shared" si="0"/>
        <v>0</v>
      </c>
      <c r="L15" s="33">
        <f>L5+L7+L11+L13</f>
        <v>0</v>
      </c>
      <c r="M15" s="61">
        <f>M5+M7+M11+M13</f>
        <v>0</v>
      </c>
      <c r="N15" s="33">
        <f>N5+N7+N11+N13</f>
        <v>0</v>
      </c>
      <c r="O15" s="34">
        <f t="shared" si="1"/>
        <v>9</v>
      </c>
      <c r="P15" s="33">
        <f>P5+P7+P11+P13</f>
        <v>8</v>
      </c>
      <c r="Q15" s="61">
        <f>Q5+Q7+Q11+Q13</f>
        <v>1</v>
      </c>
      <c r="R15" s="33">
        <f>R5+R7+R11+R13</f>
        <v>0</v>
      </c>
      <c r="U15" s="15"/>
    </row>
    <row r="16" spans="1:21" s="14" customFormat="1" ht="12.75">
      <c r="A16" s="37"/>
      <c r="B16" s="37"/>
      <c r="C16" s="38"/>
      <c r="D16" s="38"/>
      <c r="E16" s="38"/>
      <c r="F16" s="37"/>
      <c r="G16" s="271"/>
      <c r="H16" s="277"/>
      <c r="I16" s="271"/>
      <c r="J16" s="40"/>
      <c r="K16" s="38">
        <f t="shared" si="0"/>
        <v>0</v>
      </c>
      <c r="L16" s="37">
        <f>L6+L8+L12+L14</f>
        <v>0</v>
      </c>
      <c r="M16" s="37">
        <f>M6+M8+M12+M14</f>
        <v>0</v>
      </c>
      <c r="N16" s="37">
        <f>N6+N8+N12+N1</f>
        <v>0</v>
      </c>
      <c r="O16" s="38">
        <f t="shared" si="1"/>
        <v>126</v>
      </c>
      <c r="P16" s="37">
        <f>P6+P8+P12+P14</f>
        <v>106</v>
      </c>
      <c r="Q16" s="37">
        <f>Q6+Q8+Q12+Q14</f>
        <v>20</v>
      </c>
      <c r="R16" s="37">
        <f>R6+R8+R12+R1</f>
        <v>0</v>
      </c>
      <c r="U16" s="15"/>
    </row>
    <row r="17" spans="1:21" s="57" customFormat="1" ht="12.75">
      <c r="A17" s="590"/>
      <c r="B17" s="412"/>
      <c r="C17" s="578" t="s">
        <v>162</v>
      </c>
      <c r="D17" s="579"/>
      <c r="E17" s="97" t="s">
        <v>171</v>
      </c>
      <c r="F17" s="95"/>
      <c r="G17" s="218">
        <f>H17+I17+J17</f>
        <v>5.56</v>
      </c>
      <c r="H17" s="272">
        <f>H13</f>
        <v>5.56</v>
      </c>
      <c r="I17" s="272">
        <f>I13</f>
        <v>0</v>
      </c>
      <c r="J17" s="272">
        <f>J13</f>
        <v>0</v>
      </c>
      <c r="K17" s="96"/>
      <c r="L17" s="96"/>
      <c r="M17" s="96"/>
      <c r="N17" s="96"/>
      <c r="O17" s="96"/>
      <c r="P17" s="96"/>
      <c r="Q17" s="96"/>
      <c r="R17" s="96"/>
      <c r="U17" s="15"/>
    </row>
    <row r="18" spans="1:21" s="14" customFormat="1" ht="13.5">
      <c r="A18" s="591"/>
      <c r="B18" s="413"/>
      <c r="C18" s="580"/>
      <c r="D18" s="581"/>
      <c r="E18" s="98" t="s">
        <v>161</v>
      </c>
      <c r="F18" s="44"/>
      <c r="G18" s="218">
        <f>H18+I18+J18</f>
        <v>10.835</v>
      </c>
      <c r="H18" s="220">
        <f>H5+H9</f>
        <v>0</v>
      </c>
      <c r="I18" s="220">
        <f>I5+I9</f>
        <v>10.835</v>
      </c>
      <c r="J18" s="220">
        <f>J5+J9</f>
        <v>0</v>
      </c>
      <c r="K18" s="46"/>
      <c r="L18" s="46"/>
      <c r="M18" s="46"/>
      <c r="N18" s="46"/>
      <c r="O18" s="46"/>
      <c r="P18" s="46"/>
      <c r="Q18" s="46"/>
      <c r="R18" s="46"/>
      <c r="U18" s="15"/>
    </row>
    <row r="19" spans="1:21" s="14" customFormat="1" ht="13.5">
      <c r="A19" s="592"/>
      <c r="B19" s="414"/>
      <c r="C19" s="582"/>
      <c r="D19" s="583"/>
      <c r="E19" s="98" t="s">
        <v>160</v>
      </c>
      <c r="F19" s="44"/>
      <c r="G19" s="218">
        <f>H19+I19+J19</f>
        <v>2.455</v>
      </c>
      <c r="H19" s="220">
        <f>H10+H11</f>
        <v>0</v>
      </c>
      <c r="I19" s="220">
        <f>I10+I11</f>
        <v>2.455</v>
      </c>
      <c r="J19" s="220">
        <f>J10+J11</f>
        <v>0</v>
      </c>
      <c r="K19" s="46"/>
      <c r="L19" s="46"/>
      <c r="M19" s="46"/>
      <c r="N19" s="46"/>
      <c r="O19" s="46"/>
      <c r="P19" s="46"/>
      <c r="Q19" s="46"/>
      <c r="R19" s="53"/>
      <c r="U19" s="15"/>
    </row>
    <row r="20" spans="1:21" s="14" customFormat="1" ht="13.5">
      <c r="A20" s="50"/>
      <c r="B20" s="50"/>
      <c r="C20" s="115"/>
      <c r="D20" s="116"/>
      <c r="E20" s="50"/>
      <c r="F20" s="51"/>
      <c r="G20" s="273"/>
      <c r="H20" s="274"/>
      <c r="I20" s="274"/>
      <c r="J20" s="50"/>
      <c r="K20" s="46"/>
      <c r="L20" s="46"/>
      <c r="M20" s="46"/>
      <c r="N20" s="46"/>
      <c r="O20" s="46"/>
      <c r="P20" s="46"/>
      <c r="Q20" s="46"/>
      <c r="R20" s="46"/>
      <c r="U20" s="15"/>
    </row>
    <row r="21" spans="7:10" s="15" customFormat="1" ht="12.75">
      <c r="G21" s="247"/>
      <c r="H21" s="247"/>
      <c r="I21" s="247"/>
      <c r="J21" s="247"/>
    </row>
    <row r="22" spans="4:21" s="57" customFormat="1" ht="38.25">
      <c r="D22" s="212" t="s">
        <v>553</v>
      </c>
      <c r="E22" s="329"/>
      <c r="G22" s="266">
        <f>G15</f>
        <v>18.85</v>
      </c>
      <c r="H22" s="266">
        <f>H15</f>
        <v>5.56</v>
      </c>
      <c r="I22" s="266">
        <f>I15</f>
        <v>13.290000000000001</v>
      </c>
      <c r="J22" s="266">
        <f>J15</f>
        <v>0</v>
      </c>
      <c r="U22" s="15"/>
    </row>
    <row r="23" spans="4:21" s="57" customFormat="1" ht="40.5" customHeight="1">
      <c r="D23" s="562"/>
      <c r="E23" s="562"/>
      <c r="G23" s="279"/>
      <c r="H23" s="275"/>
      <c r="I23" s="275"/>
      <c r="U23" s="15"/>
    </row>
    <row r="24" spans="7:21" s="57" customFormat="1" ht="13.5">
      <c r="G24" s="18"/>
      <c r="U24" s="15"/>
    </row>
    <row r="25" ht="12.75">
      <c r="U25" s="15"/>
    </row>
    <row r="26" ht="12.75">
      <c r="U26" s="15"/>
    </row>
    <row r="27" ht="12.75">
      <c r="U27" s="15"/>
    </row>
    <row r="28" ht="12.75">
      <c r="U28" s="15"/>
    </row>
    <row r="29" ht="12.75">
      <c r="U29" s="15"/>
    </row>
    <row r="30" ht="12.75">
      <c r="U30" s="15"/>
    </row>
    <row r="31" ht="12.75">
      <c r="U31" s="15"/>
    </row>
    <row r="32" ht="12.75">
      <c r="U32" s="15"/>
    </row>
    <row r="33" ht="12.75">
      <c r="U33" s="15"/>
    </row>
    <row r="34" ht="12.75">
      <c r="U34" s="15"/>
    </row>
    <row r="35" ht="12.75">
      <c r="U35" s="15"/>
    </row>
    <row r="36" ht="12.75">
      <c r="U36" s="15"/>
    </row>
    <row r="37" ht="12.75">
      <c r="U37" s="15"/>
    </row>
    <row r="38" ht="12.75">
      <c r="U38" s="15"/>
    </row>
    <row r="39" ht="12.75">
      <c r="U39" s="202"/>
    </row>
    <row r="40" ht="12.75">
      <c r="U40" s="202"/>
    </row>
    <row r="41" ht="12.75">
      <c r="U41" s="14"/>
    </row>
    <row r="42" ht="12.75">
      <c r="U42" s="14"/>
    </row>
    <row r="43" ht="12.75">
      <c r="U43" s="57"/>
    </row>
  </sheetData>
  <sheetProtection/>
  <mergeCells count="37">
    <mergeCell ref="D23:E23"/>
    <mergeCell ref="D2:D4"/>
    <mergeCell ref="K3:K4"/>
    <mergeCell ref="H3:H4"/>
    <mergeCell ref="H2:J2"/>
    <mergeCell ref="G2:G4"/>
    <mergeCell ref="C17:D19"/>
    <mergeCell ref="C13:C14"/>
    <mergeCell ref="D7:D10"/>
    <mergeCell ref="C11:C12"/>
    <mergeCell ref="A1:R1"/>
    <mergeCell ref="O2:R2"/>
    <mergeCell ref="P3:R3"/>
    <mergeCell ref="E2:E4"/>
    <mergeCell ref="O3:O4"/>
    <mergeCell ref="L3:N3"/>
    <mergeCell ref="I3:I4"/>
    <mergeCell ref="K2:N2"/>
    <mergeCell ref="C2:C4"/>
    <mergeCell ref="A2:A4"/>
    <mergeCell ref="F2:F4"/>
    <mergeCell ref="A17:A19"/>
    <mergeCell ref="J3:J4"/>
    <mergeCell ref="A7:A10"/>
    <mergeCell ref="C7:C10"/>
    <mergeCell ref="C5:C6"/>
    <mergeCell ref="D5:D6"/>
    <mergeCell ref="D11:D12"/>
    <mergeCell ref="D13:D14"/>
    <mergeCell ref="A5:A6"/>
    <mergeCell ref="A11:A12"/>
    <mergeCell ref="A13:A14"/>
    <mergeCell ref="B2:B4"/>
    <mergeCell ref="B5:B6"/>
    <mergeCell ref="B11:B12"/>
    <mergeCell ref="B13:B14"/>
    <mergeCell ref="B7:B10"/>
  </mergeCells>
  <printOptions/>
  <pageMargins left="0.7874015748031497" right="0.3937007874015748" top="0.3937007874015748" bottom="0.3937007874015748" header="0" footer="0"/>
  <pageSetup fitToHeight="0" fitToWidth="1" horizontalDpi="300" verticalDpi="300" orientation="landscape" paperSize="9" scale="81" r:id="rId1"/>
  <headerFooter alignWithMargins="0">
    <oddFooter>&amp;CСтраница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view="pageBreakPreview" zoomScaleSheetLayoutView="100" zoomScalePageLayoutView="0" workbookViewId="0" topLeftCell="A1">
      <selection activeCell="W10" sqref="W10:W11"/>
    </sheetView>
  </sheetViews>
  <sheetFormatPr defaultColWidth="9.00390625" defaultRowHeight="12.75"/>
  <cols>
    <col min="1" max="1" width="4.25390625" style="0" customWidth="1"/>
    <col min="2" max="2" width="10.625" style="0" customWidth="1"/>
    <col min="3" max="3" width="21.25390625" style="0" customWidth="1"/>
    <col min="4" max="4" width="20.625" style="0" customWidth="1"/>
    <col min="5" max="5" width="9.375" style="0" customWidth="1"/>
    <col min="7" max="7" width="6.375" style="0" customWidth="1"/>
    <col min="8" max="8" width="6.625" style="0" bestFit="1" customWidth="1"/>
    <col min="9" max="9" width="6.00390625" style="0" customWidth="1"/>
    <col min="10" max="10" width="6.125" style="0" customWidth="1"/>
    <col min="11" max="11" width="5.375" style="0" customWidth="1"/>
    <col min="12" max="12" width="7.00390625" style="0" customWidth="1"/>
    <col min="13" max="13" width="6.875" style="0" customWidth="1"/>
    <col min="14" max="14" width="6.25390625" style="0" customWidth="1"/>
    <col min="15" max="15" width="7.00390625" style="0" customWidth="1"/>
    <col min="16" max="16" width="6.75390625" style="0" customWidth="1"/>
    <col min="17" max="17" width="7.125" style="0" customWidth="1"/>
    <col min="18" max="18" width="8.125" style="0" customWidth="1"/>
  </cols>
  <sheetData>
    <row r="1" spans="1:18" s="1" customFormat="1" ht="63.75" customHeight="1">
      <c r="A1" s="557" t="s">
        <v>593</v>
      </c>
      <c r="B1" s="558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</row>
    <row r="2" spans="1:18" s="8" customFormat="1" ht="12.75" customHeight="1">
      <c r="A2" s="548" t="s">
        <v>9</v>
      </c>
      <c r="B2" s="546" t="s">
        <v>391</v>
      </c>
      <c r="C2" s="551" t="s">
        <v>163</v>
      </c>
      <c r="D2" s="546" t="s">
        <v>164</v>
      </c>
      <c r="E2" s="546" t="s">
        <v>159</v>
      </c>
      <c r="F2" s="546" t="s">
        <v>165</v>
      </c>
      <c r="G2" s="546" t="s">
        <v>166</v>
      </c>
      <c r="H2" s="554" t="s">
        <v>0</v>
      </c>
      <c r="I2" s="555"/>
      <c r="J2" s="556"/>
      <c r="K2" s="554" t="s">
        <v>1</v>
      </c>
      <c r="L2" s="555"/>
      <c r="M2" s="555"/>
      <c r="N2" s="556"/>
      <c r="O2" s="554" t="s">
        <v>8</v>
      </c>
      <c r="P2" s="555"/>
      <c r="Q2" s="555"/>
      <c r="R2" s="556"/>
    </row>
    <row r="3" spans="1:18" s="8" customFormat="1" ht="12.75">
      <c r="A3" s="549"/>
      <c r="B3" s="560"/>
      <c r="C3" s="552"/>
      <c r="D3" s="547"/>
      <c r="E3" s="547"/>
      <c r="F3" s="547"/>
      <c r="G3" s="547"/>
      <c r="H3" s="546" t="s">
        <v>167</v>
      </c>
      <c r="I3" s="546" t="s">
        <v>168</v>
      </c>
      <c r="J3" s="546" t="s">
        <v>169</v>
      </c>
      <c r="K3" s="546" t="s">
        <v>170</v>
      </c>
      <c r="L3" s="554" t="s">
        <v>0</v>
      </c>
      <c r="M3" s="555"/>
      <c r="N3" s="556"/>
      <c r="O3" s="546" t="s">
        <v>170</v>
      </c>
      <c r="P3" s="554" t="s">
        <v>0</v>
      </c>
      <c r="Q3" s="555"/>
      <c r="R3" s="556"/>
    </row>
    <row r="4" spans="1:18" s="8" customFormat="1" ht="24.75" customHeight="1">
      <c r="A4" s="550"/>
      <c r="B4" s="561"/>
      <c r="C4" s="553"/>
      <c r="D4" s="545"/>
      <c r="E4" s="545"/>
      <c r="F4" s="545"/>
      <c r="G4" s="545"/>
      <c r="H4" s="545"/>
      <c r="I4" s="545"/>
      <c r="J4" s="545"/>
      <c r="K4" s="545"/>
      <c r="L4" s="26" t="s">
        <v>3</v>
      </c>
      <c r="M4" s="26" t="s">
        <v>4</v>
      </c>
      <c r="N4" s="26" t="s">
        <v>5</v>
      </c>
      <c r="O4" s="545"/>
      <c r="P4" s="26" t="s">
        <v>3</v>
      </c>
      <c r="Q4" s="26" t="s">
        <v>4</v>
      </c>
      <c r="R4" s="26" t="s">
        <v>5</v>
      </c>
    </row>
    <row r="5" spans="1:18" s="8" customFormat="1" ht="25.5" customHeight="1">
      <c r="A5" s="544">
        <v>1</v>
      </c>
      <c r="B5" s="547" t="s">
        <v>392</v>
      </c>
      <c r="C5" s="540" t="s">
        <v>63</v>
      </c>
      <c r="D5" s="542" t="s">
        <v>558</v>
      </c>
      <c r="E5" s="28" t="s">
        <v>160</v>
      </c>
      <c r="F5" s="22" t="s">
        <v>273</v>
      </c>
      <c r="G5" s="29">
        <f>H5+I5+J5</f>
        <v>0.661</v>
      </c>
      <c r="H5" s="22">
        <v>0.661</v>
      </c>
      <c r="I5" s="29"/>
      <c r="J5" s="22"/>
      <c r="K5" s="22">
        <f aca="true" t="shared" si="0" ref="K5:K16">L5+M5+N5</f>
        <v>0</v>
      </c>
      <c r="L5" s="22"/>
      <c r="M5" s="29"/>
      <c r="N5" s="22"/>
      <c r="O5" s="22">
        <f aca="true" t="shared" si="1" ref="O5:O16">P5+Q5+R5</f>
        <v>0</v>
      </c>
      <c r="P5" s="22"/>
      <c r="Q5" s="29"/>
      <c r="R5" s="22"/>
    </row>
    <row r="6" spans="1:18" s="8" customFormat="1" ht="26.25" customHeight="1">
      <c r="A6" s="545"/>
      <c r="B6" s="545"/>
      <c r="C6" s="541"/>
      <c r="D6" s="543"/>
      <c r="E6" s="25"/>
      <c r="F6" s="25"/>
      <c r="G6" s="29"/>
      <c r="H6" s="25"/>
      <c r="I6" s="29"/>
      <c r="J6" s="25"/>
      <c r="K6" s="25">
        <f t="shared" si="0"/>
        <v>0</v>
      </c>
      <c r="L6" s="25"/>
      <c r="M6" s="29"/>
      <c r="N6" s="25"/>
      <c r="O6" s="25">
        <f t="shared" si="1"/>
        <v>0</v>
      </c>
      <c r="P6" s="25"/>
      <c r="Q6" s="29"/>
      <c r="R6" s="25"/>
    </row>
    <row r="7" spans="1:18" s="8" customFormat="1" ht="25.5">
      <c r="A7" s="544">
        <v>2</v>
      </c>
      <c r="B7" s="544" t="s">
        <v>393</v>
      </c>
      <c r="C7" s="540" t="s">
        <v>130</v>
      </c>
      <c r="D7" s="31" t="s">
        <v>552</v>
      </c>
      <c r="E7" s="22" t="s">
        <v>160</v>
      </c>
      <c r="F7" s="29" t="s">
        <v>274</v>
      </c>
      <c r="G7" s="22">
        <f>H7+I7+J7</f>
        <v>2.831</v>
      </c>
      <c r="H7" s="29"/>
      <c r="I7" s="22">
        <v>2.831</v>
      </c>
      <c r="J7" s="29"/>
      <c r="K7" s="22">
        <f t="shared" si="0"/>
        <v>0</v>
      </c>
      <c r="L7" s="29"/>
      <c r="M7" s="22"/>
      <c r="N7" s="29"/>
      <c r="O7" s="22">
        <f t="shared" si="1"/>
        <v>1</v>
      </c>
      <c r="P7" s="29">
        <v>1</v>
      </c>
      <c r="Q7" s="22"/>
      <c r="R7" s="22"/>
    </row>
    <row r="8" spans="1:18" s="8" customFormat="1" ht="12.75">
      <c r="A8" s="545"/>
      <c r="B8" s="545"/>
      <c r="C8" s="541"/>
      <c r="D8" s="30"/>
      <c r="E8" s="25"/>
      <c r="F8" s="29"/>
      <c r="G8" s="25"/>
      <c r="H8" s="29"/>
      <c r="I8" s="25"/>
      <c r="J8" s="29"/>
      <c r="K8" s="25">
        <f t="shared" si="0"/>
        <v>0</v>
      </c>
      <c r="L8" s="29"/>
      <c r="M8" s="25"/>
      <c r="N8" s="29"/>
      <c r="O8" s="25">
        <f t="shared" si="1"/>
        <v>8</v>
      </c>
      <c r="P8" s="29">
        <v>8</v>
      </c>
      <c r="Q8" s="25"/>
      <c r="R8" s="25"/>
    </row>
    <row r="9" spans="1:18" s="8" customFormat="1" ht="12.75" customHeight="1">
      <c r="A9" s="544">
        <v>3</v>
      </c>
      <c r="B9" s="544" t="s">
        <v>394</v>
      </c>
      <c r="C9" s="542" t="s">
        <v>127</v>
      </c>
      <c r="D9" s="542" t="s">
        <v>558</v>
      </c>
      <c r="E9" s="28" t="s">
        <v>161</v>
      </c>
      <c r="F9" s="22" t="s">
        <v>275</v>
      </c>
      <c r="G9" s="248">
        <f>H9+I9+J9</f>
        <v>9.778</v>
      </c>
      <c r="H9" s="248">
        <v>9.778</v>
      </c>
      <c r="I9" s="248"/>
      <c r="J9" s="22"/>
      <c r="K9" s="22">
        <f t="shared" si="0"/>
        <v>0</v>
      </c>
      <c r="L9" s="22"/>
      <c r="M9" s="22"/>
      <c r="N9" s="22"/>
      <c r="O9" s="22">
        <f t="shared" si="1"/>
        <v>1</v>
      </c>
      <c r="P9" s="22">
        <v>1</v>
      </c>
      <c r="Q9" s="22"/>
      <c r="R9" s="22"/>
    </row>
    <row r="10" spans="1:18" s="8" customFormat="1" ht="40.5" customHeight="1">
      <c r="A10" s="545"/>
      <c r="B10" s="545"/>
      <c r="C10" s="543"/>
      <c r="D10" s="543"/>
      <c r="E10" s="25"/>
      <c r="F10" s="25"/>
      <c r="G10" s="254"/>
      <c r="H10" s="254"/>
      <c r="I10" s="254"/>
      <c r="J10" s="25"/>
      <c r="K10" s="25">
        <f t="shared" si="0"/>
        <v>0</v>
      </c>
      <c r="L10" s="25"/>
      <c r="M10" s="25"/>
      <c r="N10" s="25"/>
      <c r="O10" s="25">
        <f t="shared" si="1"/>
        <v>10</v>
      </c>
      <c r="P10" s="25">
        <v>10</v>
      </c>
      <c r="Q10" s="25"/>
      <c r="R10" s="25"/>
    </row>
    <row r="11" spans="1:18" s="8" customFormat="1" ht="25.5">
      <c r="A11" s="544">
        <v>4</v>
      </c>
      <c r="B11" s="544" t="s">
        <v>395</v>
      </c>
      <c r="C11" s="542" t="s">
        <v>13</v>
      </c>
      <c r="D11" s="31" t="s">
        <v>225</v>
      </c>
      <c r="E11" s="28" t="s">
        <v>161</v>
      </c>
      <c r="F11" s="22" t="s">
        <v>345</v>
      </c>
      <c r="G11" s="248">
        <f>H11+I11+J11</f>
        <v>3.232</v>
      </c>
      <c r="H11" s="248">
        <v>3.232</v>
      </c>
      <c r="I11" s="253"/>
      <c r="J11" s="22"/>
      <c r="K11" s="22">
        <f t="shared" si="0"/>
        <v>1</v>
      </c>
      <c r="L11" s="22">
        <v>1</v>
      </c>
      <c r="M11" s="29"/>
      <c r="N11" s="22"/>
      <c r="O11" s="22">
        <f t="shared" si="1"/>
        <v>2</v>
      </c>
      <c r="P11" s="22">
        <v>1</v>
      </c>
      <c r="Q11" s="29">
        <v>1</v>
      </c>
      <c r="R11" s="22"/>
    </row>
    <row r="12" spans="1:18" s="8" customFormat="1" ht="12.75">
      <c r="A12" s="545"/>
      <c r="B12" s="545"/>
      <c r="C12" s="543"/>
      <c r="D12" s="30"/>
      <c r="E12" s="25"/>
      <c r="F12" s="25"/>
      <c r="G12" s="25"/>
      <c r="H12" s="25"/>
      <c r="I12" s="29"/>
      <c r="J12" s="25"/>
      <c r="K12" s="25">
        <f t="shared" si="0"/>
        <v>60.1</v>
      </c>
      <c r="L12" s="451">
        <v>60.1</v>
      </c>
      <c r="M12" s="29"/>
      <c r="N12" s="25"/>
      <c r="O12" s="25">
        <f t="shared" si="1"/>
        <v>52</v>
      </c>
      <c r="P12" s="25">
        <v>21</v>
      </c>
      <c r="Q12" s="29">
        <v>31</v>
      </c>
      <c r="R12" s="25"/>
    </row>
    <row r="13" spans="1:18" s="8" customFormat="1" ht="25.5">
      <c r="A13" s="544">
        <v>5</v>
      </c>
      <c r="B13" s="544" t="s">
        <v>396</v>
      </c>
      <c r="C13" s="540" t="s">
        <v>131</v>
      </c>
      <c r="D13" s="31" t="s">
        <v>225</v>
      </c>
      <c r="E13" s="28" t="s">
        <v>161</v>
      </c>
      <c r="F13" s="22" t="s">
        <v>276</v>
      </c>
      <c r="G13" s="22">
        <f>H13+I13+J13</f>
        <v>1.106</v>
      </c>
      <c r="H13" s="29">
        <v>1.106</v>
      </c>
      <c r="I13" s="22"/>
      <c r="J13" s="29"/>
      <c r="K13" s="22">
        <f t="shared" si="0"/>
        <v>0</v>
      </c>
      <c r="L13" s="29"/>
      <c r="M13" s="22"/>
      <c r="N13" s="29"/>
      <c r="O13" s="22">
        <f t="shared" si="1"/>
        <v>0</v>
      </c>
      <c r="P13" s="29"/>
      <c r="Q13" s="22"/>
      <c r="R13" s="22"/>
    </row>
    <row r="14" spans="1:18" s="8" customFormat="1" ht="12.75">
      <c r="A14" s="545"/>
      <c r="B14" s="545"/>
      <c r="C14" s="541"/>
      <c r="D14" s="30"/>
      <c r="E14" s="28"/>
      <c r="F14" s="25"/>
      <c r="G14" s="25"/>
      <c r="H14" s="29"/>
      <c r="I14" s="25"/>
      <c r="J14" s="29"/>
      <c r="K14" s="25">
        <f t="shared" si="0"/>
        <v>0</v>
      </c>
      <c r="L14" s="29"/>
      <c r="M14" s="25"/>
      <c r="N14" s="29"/>
      <c r="O14" s="25">
        <f t="shared" si="1"/>
        <v>0</v>
      </c>
      <c r="P14" s="29"/>
      <c r="Q14" s="25"/>
      <c r="R14" s="25"/>
    </row>
    <row r="15" spans="1:18" s="8" customFormat="1" ht="12.75" customHeight="1">
      <c r="A15" s="544">
        <v>6</v>
      </c>
      <c r="B15" s="544" t="s">
        <v>397</v>
      </c>
      <c r="C15" s="540" t="s">
        <v>14</v>
      </c>
      <c r="D15" s="542" t="s">
        <v>558</v>
      </c>
      <c r="E15" s="22" t="s">
        <v>160</v>
      </c>
      <c r="F15" s="22" t="s">
        <v>15</v>
      </c>
      <c r="G15" s="22">
        <f>H15+I15+J15</f>
        <v>0.8</v>
      </c>
      <c r="H15" s="22">
        <v>0.8</v>
      </c>
      <c r="I15" s="29"/>
      <c r="J15" s="22"/>
      <c r="K15" s="22">
        <f t="shared" si="0"/>
        <v>0</v>
      </c>
      <c r="L15" s="22"/>
      <c r="M15" s="22"/>
      <c r="N15" s="22"/>
      <c r="O15" s="22">
        <f t="shared" si="1"/>
        <v>3</v>
      </c>
      <c r="P15" s="22">
        <v>1</v>
      </c>
      <c r="Q15" s="22">
        <v>2</v>
      </c>
      <c r="R15" s="22"/>
    </row>
    <row r="16" spans="1:18" s="8" customFormat="1" ht="41.25" customHeight="1">
      <c r="A16" s="545"/>
      <c r="B16" s="545"/>
      <c r="C16" s="541"/>
      <c r="D16" s="543"/>
      <c r="E16" s="25"/>
      <c r="F16" s="25"/>
      <c r="G16" s="25"/>
      <c r="H16" s="25"/>
      <c r="I16" s="29"/>
      <c r="J16" s="25"/>
      <c r="K16" s="25">
        <f t="shared" si="0"/>
        <v>0</v>
      </c>
      <c r="L16" s="25"/>
      <c r="M16" s="25"/>
      <c r="N16" s="25"/>
      <c r="O16" s="25">
        <f t="shared" si="1"/>
        <v>31</v>
      </c>
      <c r="P16" s="25">
        <v>10</v>
      </c>
      <c r="Q16" s="25">
        <v>21</v>
      </c>
      <c r="R16" s="25"/>
    </row>
    <row r="17" spans="1:18" s="8" customFormat="1" ht="12" customHeight="1" hidden="1">
      <c r="A17" s="22"/>
      <c r="B17" s="22"/>
      <c r="C17" s="31"/>
      <c r="D17" s="208"/>
      <c r="E17" s="32"/>
      <c r="F17" s="29"/>
      <c r="G17" s="22"/>
      <c r="H17" s="29"/>
      <c r="I17" s="22"/>
      <c r="J17" s="29"/>
      <c r="K17" s="22"/>
      <c r="L17" s="29"/>
      <c r="M17" s="22"/>
      <c r="N17" s="29"/>
      <c r="O17" s="22"/>
      <c r="P17" s="29"/>
      <c r="Q17" s="22"/>
      <c r="R17" s="22"/>
    </row>
    <row r="18" spans="1:18" s="8" customFormat="1" ht="12" customHeight="1" hidden="1">
      <c r="A18" s="25"/>
      <c r="B18" s="25"/>
      <c r="C18" s="30"/>
      <c r="D18" s="223"/>
      <c r="E18" s="28"/>
      <c r="F18" s="29"/>
      <c r="G18" s="25"/>
      <c r="H18" s="29"/>
      <c r="I18" s="25"/>
      <c r="J18" s="29"/>
      <c r="K18" s="25"/>
      <c r="L18" s="29"/>
      <c r="M18" s="25"/>
      <c r="N18" s="29"/>
      <c r="O18" s="25"/>
      <c r="P18" s="29"/>
      <c r="Q18" s="25"/>
      <c r="R18" s="25"/>
    </row>
    <row r="19" spans="1:18" s="8" customFormat="1" ht="12.75" customHeight="1" hidden="1">
      <c r="A19" s="22"/>
      <c r="B19" s="22"/>
      <c r="C19" s="27"/>
      <c r="D19" s="27"/>
      <c r="E19" s="22"/>
      <c r="F19" s="22"/>
      <c r="G19" s="22">
        <f>H19+I19+J19</f>
        <v>0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s="8" customFormat="1" ht="12.75" customHeight="1" hidden="1">
      <c r="A20" s="25"/>
      <c r="B20" s="25"/>
      <c r="C20" s="30"/>
      <c r="D20" s="30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s="8" customFormat="1" ht="12.75" customHeight="1" hidden="1">
      <c r="A21" s="22"/>
      <c r="B21" s="22"/>
      <c r="C21" s="27"/>
      <c r="D21" s="27"/>
      <c r="E21" s="22"/>
      <c r="F21" s="22"/>
      <c r="G21" s="22">
        <f>H21+I21+J21</f>
        <v>0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s="8" customFormat="1" ht="12.75" customHeight="1" hidden="1">
      <c r="A22" s="25"/>
      <c r="B22" s="25"/>
      <c r="C22" s="30"/>
      <c r="D22" s="30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s="8" customFormat="1" ht="12.75" customHeight="1" hidden="1">
      <c r="A23" s="22"/>
      <c r="B23" s="22"/>
      <c r="C23" s="27"/>
      <c r="D23" s="27"/>
      <c r="E23" s="22"/>
      <c r="F23" s="22"/>
      <c r="G23" s="22">
        <f>H23+I23+J23</f>
        <v>0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s="8" customFormat="1" ht="12.75" customHeight="1" hidden="1">
      <c r="A24" s="25"/>
      <c r="B24" s="25"/>
      <c r="C24" s="30"/>
      <c r="D24" s="30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s="8" customFormat="1" ht="12.75" customHeight="1" hidden="1">
      <c r="A25" s="544"/>
      <c r="B25" s="22"/>
      <c r="C25" s="540"/>
      <c r="D25" s="31"/>
      <c r="E25" s="28"/>
      <c r="F25" s="24"/>
      <c r="G25" s="68"/>
      <c r="H25" s="78"/>
      <c r="I25" s="22"/>
      <c r="J25" s="24"/>
      <c r="K25" s="29"/>
      <c r="L25" s="22"/>
      <c r="M25" s="22"/>
      <c r="N25" s="22"/>
      <c r="O25" s="22"/>
      <c r="P25" s="22"/>
      <c r="Q25" s="22"/>
      <c r="R25" s="22"/>
    </row>
    <row r="26" spans="1:18" s="8" customFormat="1" ht="12.75" customHeight="1" hidden="1">
      <c r="A26" s="545"/>
      <c r="B26" s="25"/>
      <c r="C26" s="541"/>
      <c r="D26" s="25"/>
      <c r="E26" s="24"/>
      <c r="F26" s="24"/>
      <c r="G26" s="25"/>
      <c r="H26" s="24"/>
      <c r="I26" s="25"/>
      <c r="J26" s="24"/>
      <c r="K26" s="29"/>
      <c r="L26" s="25"/>
      <c r="M26" s="25"/>
      <c r="N26" s="25"/>
      <c r="O26" s="25"/>
      <c r="P26" s="25"/>
      <c r="Q26" s="25"/>
      <c r="R26" s="25"/>
    </row>
    <row r="27" spans="1:18" s="1" customFormat="1" ht="12.75">
      <c r="A27" s="33"/>
      <c r="B27" s="33"/>
      <c r="C27" s="34" t="s">
        <v>10</v>
      </c>
      <c r="D27" s="34"/>
      <c r="E27" s="35"/>
      <c r="F27" s="33"/>
      <c r="G27" s="255">
        <f>G5+G7+G9+G11+G13+G15+G17+G19+G21+G23+G25</f>
        <v>18.408</v>
      </c>
      <c r="H27" s="255">
        <f>H5+H7+H9+H11+H13+H15+H17+H19+H21+H23+H25</f>
        <v>15.577</v>
      </c>
      <c r="I27" s="33">
        <f>I5+I7+I9+I11+I13+I15+I17+I19+I21+I23+I25</f>
        <v>2.831</v>
      </c>
      <c r="J27" s="36">
        <f>J5+J7+J9+J11+J13+J15+J17+J19+J21+J23+J25</f>
        <v>0</v>
      </c>
      <c r="K27" s="33">
        <f>K5+K7+K9+K11+K13+K15+K17+K19+K21+K23+K25</f>
        <v>1</v>
      </c>
      <c r="L27" s="33">
        <f aca="true" t="shared" si="2" ref="L27:R27">L5+L7+L9+L11+L13+L15+L17+L19+L21+L23+L25</f>
        <v>1</v>
      </c>
      <c r="M27" s="33">
        <f t="shared" si="2"/>
        <v>0</v>
      </c>
      <c r="N27" s="33">
        <f t="shared" si="2"/>
        <v>0</v>
      </c>
      <c r="O27" s="33">
        <f t="shared" si="2"/>
        <v>7</v>
      </c>
      <c r="P27" s="33">
        <f t="shared" si="2"/>
        <v>4</v>
      </c>
      <c r="Q27" s="33">
        <f t="shared" si="2"/>
        <v>3</v>
      </c>
      <c r="R27" s="33">
        <f t="shared" si="2"/>
        <v>0</v>
      </c>
    </row>
    <row r="28" spans="1:18" s="1" customFormat="1" ht="12.75">
      <c r="A28" s="37"/>
      <c r="B28" s="37"/>
      <c r="C28" s="38"/>
      <c r="D28" s="38"/>
      <c r="E28" s="39"/>
      <c r="F28" s="37"/>
      <c r="G28" s="37"/>
      <c r="H28" s="37"/>
      <c r="I28" s="37"/>
      <c r="J28" s="40"/>
      <c r="K28" s="37">
        <f>K6+K8+K10+K12+K14+K16+K18+K20+K22+K24+K26</f>
        <v>60.1</v>
      </c>
      <c r="L28" s="37">
        <f aca="true" t="shared" si="3" ref="L28:R28">L6+L8+L10+L12+L14+L16+L18+L20+L22+L24+L26</f>
        <v>60.1</v>
      </c>
      <c r="M28" s="37">
        <f t="shared" si="3"/>
        <v>0</v>
      </c>
      <c r="N28" s="37">
        <f t="shared" si="3"/>
        <v>0</v>
      </c>
      <c r="O28" s="37">
        <f t="shared" si="3"/>
        <v>101</v>
      </c>
      <c r="P28" s="37">
        <f t="shared" si="3"/>
        <v>49</v>
      </c>
      <c r="Q28" s="37">
        <f t="shared" si="3"/>
        <v>52</v>
      </c>
      <c r="R28" s="37">
        <f t="shared" si="3"/>
        <v>0</v>
      </c>
    </row>
    <row r="29" spans="1:18" s="1" customFormat="1" ht="13.5">
      <c r="A29" s="37"/>
      <c r="B29" s="40"/>
      <c r="C29" s="47"/>
      <c r="D29" s="48"/>
      <c r="E29" s="52" t="s">
        <v>161</v>
      </c>
      <c r="F29" s="296"/>
      <c r="G29" s="218">
        <f>H29+I29+J29</f>
        <v>14.116000000000001</v>
      </c>
      <c r="H29" s="297">
        <f>H9+H11+H13</f>
        <v>14.116000000000001</v>
      </c>
      <c r="I29" s="297">
        <f>I9+I11+I13</f>
        <v>0</v>
      </c>
      <c r="J29" s="297">
        <f>J9+J11+J13</f>
        <v>0</v>
      </c>
      <c r="K29" s="46"/>
      <c r="L29" s="46"/>
      <c r="M29" s="46"/>
      <c r="N29" s="46"/>
      <c r="O29" s="46"/>
      <c r="P29" s="46"/>
      <c r="Q29" s="46"/>
      <c r="R29" s="46"/>
    </row>
    <row r="30" spans="1:18" s="1" customFormat="1" ht="13.5">
      <c r="A30" s="37"/>
      <c r="B30" s="40"/>
      <c r="C30" s="47"/>
      <c r="D30" s="48"/>
      <c r="E30" s="43" t="s">
        <v>160</v>
      </c>
      <c r="F30" s="44"/>
      <c r="G30" s="45">
        <f>H30+I30+J30</f>
        <v>4.292</v>
      </c>
      <c r="H30" s="220">
        <f>H5+H7+H15+H25</f>
        <v>1.461</v>
      </c>
      <c r="I30" s="220">
        <f>I5+I7+I15+I25</f>
        <v>2.831</v>
      </c>
      <c r="J30" s="220">
        <f>J5+J7+J15+J25</f>
        <v>0</v>
      </c>
      <c r="K30" s="46"/>
      <c r="L30" s="46"/>
      <c r="M30" s="46"/>
      <c r="N30" s="46"/>
      <c r="O30" s="46"/>
      <c r="P30" s="46"/>
      <c r="Q30" s="46"/>
      <c r="R30" s="46"/>
    </row>
    <row r="31" spans="1:18" s="1" customFormat="1" ht="13.5">
      <c r="A31" s="46"/>
      <c r="B31" s="46"/>
      <c r="C31" s="49"/>
      <c r="D31" s="49"/>
      <c r="E31" s="50"/>
      <c r="F31" s="51"/>
      <c r="G31" s="52"/>
      <c r="H31" s="50"/>
      <c r="I31" s="50"/>
      <c r="J31" s="51"/>
      <c r="K31" s="46"/>
      <c r="L31" s="46"/>
      <c r="M31" s="46"/>
      <c r="N31" s="46"/>
      <c r="O31" s="46"/>
      <c r="P31" s="46"/>
      <c r="Q31" s="46"/>
      <c r="R31" s="46"/>
    </row>
    <row r="32" spans="1:18" s="1" customFormat="1" ht="12.75">
      <c r="A32" s="46"/>
      <c r="B32" s="46"/>
      <c r="C32" s="49"/>
      <c r="D32" s="49"/>
      <c r="E32" s="53"/>
      <c r="F32" s="46"/>
      <c r="G32" s="28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1:18" s="21" customFormat="1" ht="12.75">
      <c r="A33" s="15"/>
      <c r="B33" s="15"/>
      <c r="C33" s="15"/>
      <c r="D33" s="563" t="s">
        <v>226</v>
      </c>
      <c r="E33" s="563"/>
      <c r="F33" s="563"/>
      <c r="G33" s="259">
        <f>G7+G11+G13+G25</f>
        <v>7.1690000000000005</v>
      </c>
      <c r="H33" s="259">
        <f>H7+H11+H13+H25</f>
        <v>4.338</v>
      </c>
      <c r="I33" s="259">
        <f>I7+I11+I13+I25</f>
        <v>2.831</v>
      </c>
      <c r="J33" s="259">
        <f>J7+J11+J13+J25</f>
        <v>0</v>
      </c>
      <c r="K33" s="15"/>
      <c r="L33" s="15"/>
      <c r="M33" s="15"/>
      <c r="N33" s="15"/>
      <c r="O33" s="15"/>
      <c r="P33" s="15"/>
      <c r="Q33" s="15"/>
      <c r="R33" s="15"/>
    </row>
    <row r="34" spans="1:18" s="21" customFormat="1" ht="29.25" customHeight="1">
      <c r="A34" s="15"/>
      <c r="B34" s="15"/>
      <c r="C34" s="15"/>
      <c r="D34" s="562" t="s">
        <v>557</v>
      </c>
      <c r="E34" s="562"/>
      <c r="F34" s="562"/>
      <c r="G34" s="259">
        <f>G5+G9+G15</f>
        <v>11.239</v>
      </c>
      <c r="H34" s="259">
        <f>H5+H9+H15</f>
        <v>11.239</v>
      </c>
      <c r="I34" s="259">
        <f>I5+I9+I15</f>
        <v>0</v>
      </c>
      <c r="J34" s="259">
        <f>J5+J9+J15</f>
        <v>0</v>
      </c>
      <c r="K34" s="15"/>
      <c r="L34" s="15"/>
      <c r="M34" s="15"/>
      <c r="N34" s="15"/>
      <c r="O34" s="15"/>
      <c r="P34" s="15"/>
      <c r="Q34" s="15"/>
      <c r="R34" s="15"/>
    </row>
    <row r="35" spans="1:18" s="21" customFormat="1" ht="13.5">
      <c r="A35" s="15"/>
      <c r="B35" s="15"/>
      <c r="C35" s="15"/>
      <c r="D35" s="17"/>
      <c r="E35" s="54"/>
      <c r="F35" s="18"/>
      <c r="G35" s="18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s="21" customFormat="1" ht="12.75">
      <c r="A36" s="15"/>
      <c r="B36" s="15"/>
      <c r="C36" s="15"/>
      <c r="D36" s="19"/>
      <c r="E36" s="20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2.75">
      <c r="A37" s="15"/>
      <c r="B37" s="15"/>
      <c r="C37" s="15"/>
      <c r="D37" s="19"/>
      <c r="E37" s="19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4:5" ht="12.75">
      <c r="D38" s="7"/>
      <c r="E38" s="7"/>
    </row>
    <row r="39" spans="4:5" ht="12.75">
      <c r="D39" s="7"/>
      <c r="E39" s="7"/>
    </row>
    <row r="40" spans="4:5" ht="12.75">
      <c r="D40" s="7"/>
      <c r="E40" s="7"/>
    </row>
    <row r="41" spans="4:5" ht="12.75">
      <c r="D41" s="7"/>
      <c r="E41" s="7"/>
    </row>
    <row r="42" spans="4:5" ht="12.75">
      <c r="D42" s="7"/>
      <c r="E42" s="7"/>
    </row>
    <row r="43" spans="4:5" ht="12.75">
      <c r="D43" s="7"/>
      <c r="E43" s="7"/>
    </row>
    <row r="44" spans="4:5" ht="12.75">
      <c r="D44" s="7"/>
      <c r="E44" s="7"/>
    </row>
    <row r="45" spans="4:5" ht="12.75">
      <c r="D45" s="7"/>
      <c r="E45" s="7"/>
    </row>
    <row r="46" spans="4:5" ht="12.75">
      <c r="D46" s="7"/>
      <c r="E46" s="7"/>
    </row>
    <row r="47" spans="4:5" ht="12.75">
      <c r="D47" s="7"/>
      <c r="E47" s="7"/>
    </row>
    <row r="48" spans="4:5" ht="12.75">
      <c r="D48" s="7"/>
      <c r="E48" s="7"/>
    </row>
    <row r="49" spans="4:5" ht="12.75">
      <c r="D49" s="7"/>
      <c r="E49" s="7"/>
    </row>
    <row r="50" spans="4:5" ht="12.75">
      <c r="D50" s="7"/>
      <c r="E50" s="7"/>
    </row>
    <row r="51" spans="4:5" ht="12.75">
      <c r="D51" s="7"/>
      <c r="E51" s="7"/>
    </row>
    <row r="52" spans="4:5" ht="12.75">
      <c r="D52" s="7"/>
      <c r="E52" s="7"/>
    </row>
    <row r="53" spans="4:5" ht="12.75">
      <c r="D53" s="7"/>
      <c r="E53" s="7"/>
    </row>
    <row r="54" spans="4:5" ht="12.75">
      <c r="D54" s="7"/>
      <c r="E54" s="7"/>
    </row>
    <row r="55" spans="4:5" ht="12.75">
      <c r="D55" s="7"/>
      <c r="E55" s="7"/>
    </row>
    <row r="56" spans="4:5" ht="12.75">
      <c r="D56" s="7"/>
      <c r="E56" s="7"/>
    </row>
    <row r="57" spans="4:5" ht="12.75">
      <c r="D57" s="7"/>
      <c r="E57" s="7"/>
    </row>
    <row r="58" ht="12.75">
      <c r="E58" s="7"/>
    </row>
    <row r="59" ht="12.75">
      <c r="E59" s="7"/>
    </row>
  </sheetData>
  <sheetProtection/>
  <mergeCells count="43">
    <mergeCell ref="A1:R1"/>
    <mergeCell ref="P3:R3"/>
    <mergeCell ref="B2:B4"/>
    <mergeCell ref="D34:F34"/>
    <mergeCell ref="D33:F33"/>
    <mergeCell ref="L3:N3"/>
    <mergeCell ref="H3:H4"/>
    <mergeCell ref="I3:I4"/>
    <mergeCell ref="J3:J4"/>
    <mergeCell ref="F2:F4"/>
    <mergeCell ref="O3:O4"/>
    <mergeCell ref="K3:K4"/>
    <mergeCell ref="H2:J2"/>
    <mergeCell ref="K2:N2"/>
    <mergeCell ref="O2:R2"/>
    <mergeCell ref="G2:G4"/>
    <mergeCell ref="E2:E4"/>
    <mergeCell ref="D2:D4"/>
    <mergeCell ref="A5:A6"/>
    <mergeCell ref="A7:A8"/>
    <mergeCell ref="A2:A4"/>
    <mergeCell ref="C2:C4"/>
    <mergeCell ref="C5:C6"/>
    <mergeCell ref="B5:B6"/>
    <mergeCell ref="B7:B8"/>
    <mergeCell ref="D5:D6"/>
    <mergeCell ref="C25:C26"/>
    <mergeCell ref="A25:A26"/>
    <mergeCell ref="A9:A10"/>
    <mergeCell ref="A11:A12"/>
    <mergeCell ref="C11:C12"/>
    <mergeCell ref="A13:A14"/>
    <mergeCell ref="C13:C14"/>
    <mergeCell ref="C15:C16"/>
    <mergeCell ref="A15:A16"/>
    <mergeCell ref="C9:C10"/>
    <mergeCell ref="C7:C8"/>
    <mergeCell ref="D9:D10"/>
    <mergeCell ref="D15:D16"/>
    <mergeCell ref="B9:B10"/>
    <mergeCell ref="B11:B12"/>
    <mergeCell ref="B13:B14"/>
    <mergeCell ref="B15:B16"/>
  </mergeCells>
  <printOptions/>
  <pageMargins left="0.5905511811023623" right="0.3937007874015748" top="0.5905511811023623" bottom="0.3937007874015748" header="0" footer="0"/>
  <pageSetup firstPageNumber="1" useFirstPageNumber="1" fitToHeight="1" fitToWidth="1" horizontalDpi="300" verticalDpi="300" orientation="landscape" paperSize="9" scale="89" r:id="rId1"/>
  <headerFooter alignWithMargins="0">
    <oddFooter>&amp;CСтраница 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PageLayoutView="0" workbookViewId="0" topLeftCell="A1">
      <selection activeCell="S7" sqref="S1:X16384"/>
    </sheetView>
  </sheetViews>
  <sheetFormatPr defaultColWidth="9.00390625" defaultRowHeight="12.75"/>
  <cols>
    <col min="1" max="1" width="4.25390625" style="0" customWidth="1"/>
    <col min="2" max="2" width="16.625" style="0" customWidth="1"/>
    <col min="3" max="4" width="20.625" style="0" customWidth="1"/>
    <col min="5" max="5" width="12.75390625" style="10" customWidth="1"/>
    <col min="6" max="6" width="13.125" style="0" customWidth="1"/>
    <col min="7" max="7" width="7.125" style="0" customWidth="1"/>
    <col min="8" max="8" width="8.00390625" style="0" customWidth="1"/>
    <col min="9" max="9" width="7.375" style="0" customWidth="1"/>
    <col min="10" max="10" width="6.875" style="0" customWidth="1"/>
    <col min="11" max="11" width="7.875" style="0" customWidth="1"/>
    <col min="12" max="12" width="7.00390625" style="0" customWidth="1"/>
    <col min="13" max="13" width="6.875" style="0" customWidth="1"/>
    <col min="14" max="14" width="6.25390625" style="0" customWidth="1"/>
    <col min="15" max="15" width="7.00390625" style="0" customWidth="1"/>
    <col min="16" max="16" width="6.75390625" style="0" customWidth="1"/>
    <col min="17" max="17" width="7.125" style="0" customWidth="1"/>
    <col min="18" max="18" width="8.125" style="0" customWidth="1"/>
  </cols>
  <sheetData>
    <row r="1" spans="1:18" s="65" customFormat="1" ht="57" customHeight="1">
      <c r="A1" s="557" t="s">
        <v>588</v>
      </c>
      <c r="B1" s="557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</row>
    <row r="2" spans="1:18" s="15" customFormat="1" ht="12.75" customHeight="1">
      <c r="A2" s="544" t="s">
        <v>9</v>
      </c>
      <c r="B2" s="546" t="s">
        <v>391</v>
      </c>
      <c r="C2" s="546" t="s">
        <v>163</v>
      </c>
      <c r="D2" s="546" t="s">
        <v>164</v>
      </c>
      <c r="E2" s="546" t="s">
        <v>159</v>
      </c>
      <c r="F2" s="546" t="s">
        <v>165</v>
      </c>
      <c r="G2" s="546" t="s">
        <v>166</v>
      </c>
      <c r="H2" s="554" t="s">
        <v>0</v>
      </c>
      <c r="I2" s="555"/>
      <c r="J2" s="556"/>
      <c r="K2" s="554" t="s">
        <v>1</v>
      </c>
      <c r="L2" s="555"/>
      <c r="M2" s="555"/>
      <c r="N2" s="556"/>
      <c r="O2" s="554" t="s">
        <v>8</v>
      </c>
      <c r="P2" s="555"/>
      <c r="Q2" s="555"/>
      <c r="R2" s="556"/>
    </row>
    <row r="3" spans="1:18" s="15" customFormat="1" ht="12.75">
      <c r="A3" s="547"/>
      <c r="B3" s="560"/>
      <c r="C3" s="547"/>
      <c r="D3" s="547"/>
      <c r="E3" s="547"/>
      <c r="F3" s="547"/>
      <c r="G3" s="547"/>
      <c r="H3" s="546" t="s">
        <v>167</v>
      </c>
      <c r="I3" s="546" t="s">
        <v>168</v>
      </c>
      <c r="J3" s="546" t="s">
        <v>169</v>
      </c>
      <c r="K3" s="546" t="s">
        <v>170</v>
      </c>
      <c r="L3" s="554" t="s">
        <v>0</v>
      </c>
      <c r="M3" s="555"/>
      <c r="N3" s="556"/>
      <c r="O3" s="546" t="s">
        <v>170</v>
      </c>
      <c r="P3" s="554" t="s">
        <v>0</v>
      </c>
      <c r="Q3" s="555"/>
      <c r="R3" s="556"/>
    </row>
    <row r="4" spans="1:18" s="15" customFormat="1" ht="24.75" customHeight="1">
      <c r="A4" s="545"/>
      <c r="B4" s="561"/>
      <c r="C4" s="545"/>
      <c r="D4" s="545"/>
      <c r="E4" s="547"/>
      <c r="F4" s="545"/>
      <c r="G4" s="545"/>
      <c r="H4" s="545"/>
      <c r="I4" s="545"/>
      <c r="J4" s="545"/>
      <c r="K4" s="545"/>
      <c r="L4" s="26" t="s">
        <v>3</v>
      </c>
      <c r="M4" s="26" t="s">
        <v>4</v>
      </c>
      <c r="N4" s="26" t="s">
        <v>5</v>
      </c>
      <c r="O4" s="545"/>
      <c r="P4" s="26" t="s">
        <v>3</v>
      </c>
      <c r="Q4" s="26" t="s">
        <v>4</v>
      </c>
      <c r="R4" s="26" t="s">
        <v>5</v>
      </c>
    </row>
    <row r="5" spans="1:18" s="100" customFormat="1" ht="12.75">
      <c r="A5" s="544">
        <v>1</v>
      </c>
      <c r="B5" s="547" t="s">
        <v>519</v>
      </c>
      <c r="C5" s="542" t="s">
        <v>109</v>
      </c>
      <c r="D5" s="546" t="s">
        <v>217</v>
      </c>
      <c r="E5" s="22" t="s">
        <v>160</v>
      </c>
      <c r="F5" s="29" t="s">
        <v>245</v>
      </c>
      <c r="G5" s="68">
        <f>H5+I5+J5</f>
        <v>3</v>
      </c>
      <c r="H5" s="67"/>
      <c r="I5" s="68">
        <v>3</v>
      </c>
      <c r="J5" s="67"/>
      <c r="K5" s="22">
        <f aca="true" t="shared" si="0" ref="K5:K33">L5+M5+N5</f>
        <v>0</v>
      </c>
      <c r="L5" s="29"/>
      <c r="M5" s="22"/>
      <c r="N5" s="29"/>
      <c r="O5" s="22">
        <f aca="true" t="shared" si="1" ref="O5:O33">P5+Q5+R5</f>
        <v>0</v>
      </c>
      <c r="P5" s="29"/>
      <c r="Q5" s="22"/>
      <c r="R5" s="22"/>
    </row>
    <row r="6" spans="1:18" s="100" customFormat="1" ht="12.75">
      <c r="A6" s="545"/>
      <c r="B6" s="545"/>
      <c r="C6" s="543"/>
      <c r="D6" s="561"/>
      <c r="E6" s="59"/>
      <c r="F6" s="29"/>
      <c r="G6" s="72"/>
      <c r="H6" s="67"/>
      <c r="I6" s="72"/>
      <c r="J6" s="67"/>
      <c r="K6" s="25">
        <f t="shared" si="0"/>
        <v>0</v>
      </c>
      <c r="L6" s="29"/>
      <c r="M6" s="25"/>
      <c r="N6" s="29"/>
      <c r="O6" s="25">
        <f t="shared" si="1"/>
        <v>0</v>
      </c>
      <c r="P6" s="29"/>
      <c r="Q6" s="25"/>
      <c r="R6" s="25"/>
    </row>
    <row r="7" spans="1:18" s="100" customFormat="1" ht="12.75" customHeight="1">
      <c r="A7" s="544">
        <v>2</v>
      </c>
      <c r="B7" s="638" t="s">
        <v>520</v>
      </c>
      <c r="C7" s="542" t="s">
        <v>110</v>
      </c>
      <c r="D7" s="546" t="s">
        <v>217</v>
      </c>
      <c r="E7" s="22" t="s">
        <v>161</v>
      </c>
      <c r="F7" s="76" t="s">
        <v>590</v>
      </c>
      <c r="G7" s="22">
        <f aca="true" t="shared" si="2" ref="G7:G32">H7+I7+J7</f>
        <v>3.006</v>
      </c>
      <c r="H7" s="66"/>
      <c r="I7" s="29">
        <v>3.006</v>
      </c>
      <c r="J7" s="76"/>
      <c r="K7" s="22">
        <f t="shared" si="0"/>
        <v>1</v>
      </c>
      <c r="L7" s="66">
        <v>1</v>
      </c>
      <c r="M7" s="29"/>
      <c r="N7" s="22"/>
      <c r="O7" s="22">
        <f t="shared" si="1"/>
        <v>4</v>
      </c>
      <c r="P7" s="22">
        <v>3</v>
      </c>
      <c r="Q7" s="29">
        <v>1</v>
      </c>
      <c r="R7" s="22"/>
    </row>
    <row r="8" spans="1:18" s="447" customFormat="1" ht="12.75">
      <c r="A8" s="545"/>
      <c r="B8" s="638"/>
      <c r="C8" s="543"/>
      <c r="D8" s="561"/>
      <c r="E8" s="435"/>
      <c r="F8" s="485" t="s">
        <v>591</v>
      </c>
      <c r="G8" s="510"/>
      <c r="H8" s="486"/>
      <c r="I8" s="411"/>
      <c r="J8" s="485"/>
      <c r="K8" s="451">
        <f t="shared" si="0"/>
        <v>36.47</v>
      </c>
      <c r="L8" s="486">
        <v>36.47</v>
      </c>
      <c r="M8" s="411"/>
      <c r="N8" s="451"/>
      <c r="O8" s="451">
        <f t="shared" si="1"/>
        <v>78</v>
      </c>
      <c r="P8" s="451">
        <v>68</v>
      </c>
      <c r="Q8" s="411">
        <v>10</v>
      </c>
      <c r="R8" s="451"/>
    </row>
    <row r="9" spans="1:18" s="447" customFormat="1" ht="25.5" customHeight="1">
      <c r="A9" s="576">
        <v>3</v>
      </c>
      <c r="B9" s="639" t="s">
        <v>521</v>
      </c>
      <c r="C9" s="617" t="s">
        <v>111</v>
      </c>
      <c r="D9" s="631" t="s">
        <v>217</v>
      </c>
      <c r="E9" s="332" t="s">
        <v>160</v>
      </c>
      <c r="F9" s="411" t="s">
        <v>260</v>
      </c>
      <c r="G9" s="509">
        <f t="shared" si="2"/>
        <v>6.457</v>
      </c>
      <c r="H9" s="411"/>
      <c r="I9" s="509">
        <v>6.457</v>
      </c>
      <c r="J9" s="411"/>
      <c r="K9" s="332">
        <f t="shared" si="0"/>
        <v>0</v>
      </c>
      <c r="L9" s="411"/>
      <c r="M9" s="332"/>
      <c r="N9" s="411"/>
      <c r="O9" s="332">
        <f t="shared" si="1"/>
        <v>5</v>
      </c>
      <c r="P9" s="411"/>
      <c r="Q9" s="332">
        <v>5</v>
      </c>
      <c r="R9" s="332"/>
    </row>
    <row r="10" spans="1:18" s="447" customFormat="1" ht="12.75">
      <c r="A10" s="570"/>
      <c r="B10" s="639"/>
      <c r="C10" s="618"/>
      <c r="D10" s="632"/>
      <c r="E10" s="435"/>
      <c r="F10" s="411"/>
      <c r="G10" s="511"/>
      <c r="H10" s="411"/>
      <c r="I10" s="510"/>
      <c r="J10" s="411"/>
      <c r="K10" s="451">
        <f t="shared" si="0"/>
        <v>0</v>
      </c>
      <c r="L10" s="411"/>
      <c r="M10" s="451"/>
      <c r="N10" s="411"/>
      <c r="O10" s="451">
        <f t="shared" si="1"/>
        <v>72</v>
      </c>
      <c r="P10" s="411"/>
      <c r="Q10" s="451">
        <v>72</v>
      </c>
      <c r="R10" s="451"/>
    </row>
    <row r="11" spans="1:18" s="447" customFormat="1" ht="25.5" customHeight="1">
      <c r="A11" s="576">
        <v>4</v>
      </c>
      <c r="B11" s="639" t="s">
        <v>522</v>
      </c>
      <c r="C11" s="617" t="s">
        <v>112</v>
      </c>
      <c r="D11" s="631" t="s">
        <v>217</v>
      </c>
      <c r="E11" s="332" t="s">
        <v>237</v>
      </c>
      <c r="F11" s="487" t="s">
        <v>261</v>
      </c>
      <c r="G11" s="509">
        <f t="shared" si="2"/>
        <v>9.266</v>
      </c>
      <c r="H11" s="488">
        <v>1</v>
      </c>
      <c r="I11" s="411">
        <v>8.266</v>
      </c>
      <c r="J11" s="487"/>
      <c r="K11" s="332">
        <f t="shared" si="0"/>
        <v>0</v>
      </c>
      <c r="L11" s="488"/>
      <c r="M11" s="411"/>
      <c r="N11" s="332"/>
      <c r="O11" s="332">
        <f t="shared" si="1"/>
        <v>10</v>
      </c>
      <c r="P11" s="332"/>
      <c r="Q11" s="411">
        <v>10</v>
      </c>
      <c r="R11" s="332"/>
    </row>
    <row r="12" spans="1:18" s="447" customFormat="1" ht="25.5" customHeight="1">
      <c r="A12" s="569"/>
      <c r="B12" s="639"/>
      <c r="C12" s="640"/>
      <c r="D12" s="641"/>
      <c r="E12" s="450" t="s">
        <v>161</v>
      </c>
      <c r="F12" s="489" t="s">
        <v>560</v>
      </c>
      <c r="G12" s="511">
        <f t="shared" si="2"/>
        <v>1</v>
      </c>
      <c r="H12" s="490">
        <v>1</v>
      </c>
      <c r="I12" s="411"/>
      <c r="J12" s="489"/>
      <c r="K12" s="450"/>
      <c r="L12" s="490"/>
      <c r="M12" s="411"/>
      <c r="N12" s="450"/>
      <c r="O12" s="450"/>
      <c r="P12" s="450"/>
      <c r="Q12" s="411"/>
      <c r="R12" s="450"/>
    </row>
    <row r="13" spans="1:18" s="447" customFormat="1" ht="12.75">
      <c r="A13" s="570"/>
      <c r="B13" s="639"/>
      <c r="C13" s="618"/>
      <c r="D13" s="632"/>
      <c r="E13" s="451" t="s">
        <v>160</v>
      </c>
      <c r="F13" s="485" t="s">
        <v>561</v>
      </c>
      <c r="G13" s="510">
        <f t="shared" si="2"/>
        <v>8.266</v>
      </c>
      <c r="H13" s="486"/>
      <c r="I13" s="411">
        <v>8.266</v>
      </c>
      <c r="J13" s="485"/>
      <c r="K13" s="451">
        <f t="shared" si="0"/>
        <v>0</v>
      </c>
      <c r="L13" s="486"/>
      <c r="M13" s="411"/>
      <c r="N13" s="451"/>
      <c r="O13" s="451">
        <f t="shared" si="1"/>
        <v>137</v>
      </c>
      <c r="P13" s="451"/>
      <c r="Q13" s="411">
        <v>137</v>
      </c>
      <c r="R13" s="451"/>
    </row>
    <row r="14" spans="1:18" s="447" customFormat="1" ht="12.75" customHeight="1">
      <c r="A14" s="576">
        <v>5</v>
      </c>
      <c r="B14" s="639" t="s">
        <v>526</v>
      </c>
      <c r="C14" s="617" t="s">
        <v>113</v>
      </c>
      <c r="D14" s="631" t="s">
        <v>217</v>
      </c>
      <c r="E14" s="332" t="s">
        <v>160</v>
      </c>
      <c r="F14" s="411" t="s">
        <v>262</v>
      </c>
      <c r="G14" s="509">
        <f t="shared" si="2"/>
        <v>2.34</v>
      </c>
      <c r="H14" s="411"/>
      <c r="I14" s="509">
        <v>2.34</v>
      </c>
      <c r="J14" s="411"/>
      <c r="K14" s="332">
        <f t="shared" si="0"/>
        <v>0</v>
      </c>
      <c r="L14" s="411"/>
      <c r="M14" s="332"/>
      <c r="N14" s="411"/>
      <c r="O14" s="332">
        <f t="shared" si="1"/>
        <v>1</v>
      </c>
      <c r="P14" s="411"/>
      <c r="Q14" s="332">
        <v>1</v>
      </c>
      <c r="R14" s="332"/>
    </row>
    <row r="15" spans="1:18" s="447" customFormat="1" ht="12.75">
      <c r="A15" s="570"/>
      <c r="B15" s="639"/>
      <c r="C15" s="618"/>
      <c r="D15" s="632"/>
      <c r="E15" s="435"/>
      <c r="F15" s="411"/>
      <c r="G15" s="510"/>
      <c r="H15" s="411"/>
      <c r="I15" s="510"/>
      <c r="J15" s="411"/>
      <c r="K15" s="451">
        <f t="shared" si="0"/>
        <v>0</v>
      </c>
      <c r="L15" s="411"/>
      <c r="M15" s="451"/>
      <c r="N15" s="411"/>
      <c r="O15" s="451">
        <f t="shared" si="1"/>
        <v>10</v>
      </c>
      <c r="P15" s="411"/>
      <c r="Q15" s="451">
        <v>10</v>
      </c>
      <c r="R15" s="451"/>
    </row>
    <row r="16" spans="1:18" s="447" customFormat="1" ht="38.25" customHeight="1">
      <c r="A16" s="576">
        <v>6</v>
      </c>
      <c r="B16" s="576" t="s">
        <v>527</v>
      </c>
      <c r="C16" s="617" t="s">
        <v>118</v>
      </c>
      <c r="D16" s="631" t="s">
        <v>217</v>
      </c>
      <c r="E16" s="332" t="s">
        <v>160</v>
      </c>
      <c r="F16" s="509" t="s">
        <v>601</v>
      </c>
      <c r="G16" s="442">
        <f t="shared" si="2"/>
        <v>2.15</v>
      </c>
      <c r="H16" s="509">
        <f>H18+H19</f>
        <v>1.533</v>
      </c>
      <c r="I16" s="509">
        <f>I18+I19</f>
        <v>0.617</v>
      </c>
      <c r="J16" s="509"/>
      <c r="K16" s="332">
        <f t="shared" si="0"/>
        <v>0</v>
      </c>
      <c r="L16" s="332"/>
      <c r="M16" s="332"/>
      <c r="N16" s="332"/>
      <c r="O16" s="332">
        <f t="shared" si="1"/>
        <v>3</v>
      </c>
      <c r="P16" s="332">
        <v>2</v>
      </c>
      <c r="Q16" s="332">
        <v>1</v>
      </c>
      <c r="R16" s="332"/>
    </row>
    <row r="17" spans="1:18" s="447" customFormat="1" ht="12.75">
      <c r="A17" s="569"/>
      <c r="B17" s="569"/>
      <c r="C17" s="640"/>
      <c r="D17" s="641"/>
      <c r="E17" s="435"/>
      <c r="F17" s="510" t="s">
        <v>602</v>
      </c>
      <c r="G17" s="510"/>
      <c r="H17" s="510"/>
      <c r="I17" s="510"/>
      <c r="J17" s="510"/>
      <c r="K17" s="450">
        <f t="shared" si="0"/>
        <v>0</v>
      </c>
      <c r="L17" s="450"/>
      <c r="M17" s="450"/>
      <c r="N17" s="450"/>
      <c r="O17" s="450">
        <f t="shared" si="1"/>
        <v>41</v>
      </c>
      <c r="P17" s="450">
        <v>21</v>
      </c>
      <c r="Q17" s="450">
        <v>20</v>
      </c>
      <c r="R17" s="450"/>
    </row>
    <row r="18" spans="1:18" s="447" customFormat="1" ht="12.75">
      <c r="A18" s="569"/>
      <c r="B18" s="569"/>
      <c r="C18" s="640"/>
      <c r="D18" s="491"/>
      <c r="E18" s="492" t="s">
        <v>0</v>
      </c>
      <c r="F18" s="493" t="s">
        <v>601</v>
      </c>
      <c r="G18" s="493">
        <f>H18+I18</f>
        <v>0.6910000000000001</v>
      </c>
      <c r="H18" s="512">
        <v>0.65</v>
      </c>
      <c r="I18" s="493">
        <v>0.041</v>
      </c>
      <c r="J18" s="493"/>
      <c r="K18" s="494"/>
      <c r="L18" s="495"/>
      <c r="M18" s="494"/>
      <c r="N18" s="495"/>
      <c r="O18" s="494"/>
      <c r="P18" s="495"/>
      <c r="Q18" s="494"/>
      <c r="R18" s="496"/>
    </row>
    <row r="19" spans="1:18" s="447" customFormat="1" ht="12.75">
      <c r="A19" s="570"/>
      <c r="B19" s="570"/>
      <c r="C19" s="618"/>
      <c r="D19" s="481"/>
      <c r="E19" s="497"/>
      <c r="F19" s="498" t="s">
        <v>602</v>
      </c>
      <c r="G19" s="498">
        <f>H19+I19</f>
        <v>1.459</v>
      </c>
      <c r="H19" s="498">
        <v>0.883</v>
      </c>
      <c r="I19" s="498">
        <v>0.576</v>
      </c>
      <c r="J19" s="498"/>
      <c r="K19" s="498"/>
      <c r="L19" s="499"/>
      <c r="M19" s="498"/>
      <c r="N19" s="499"/>
      <c r="O19" s="498"/>
      <c r="P19" s="499"/>
      <c r="Q19" s="498"/>
      <c r="R19" s="500"/>
    </row>
    <row r="20" spans="1:18" s="447" customFormat="1" ht="25.5" customHeight="1">
      <c r="A20" s="576">
        <v>7</v>
      </c>
      <c r="B20" s="569" t="s">
        <v>528</v>
      </c>
      <c r="C20" s="617" t="s">
        <v>534</v>
      </c>
      <c r="D20" s="641" t="s">
        <v>217</v>
      </c>
      <c r="E20" s="450" t="s">
        <v>160</v>
      </c>
      <c r="F20" s="511" t="s">
        <v>541</v>
      </c>
      <c r="G20" s="511">
        <f t="shared" si="2"/>
        <v>0.9650000000000001</v>
      </c>
      <c r="H20" s="511">
        <v>0.91</v>
      </c>
      <c r="I20" s="511">
        <v>0.055</v>
      </c>
      <c r="J20" s="511"/>
      <c r="K20" s="450">
        <f t="shared" si="0"/>
        <v>0</v>
      </c>
      <c r="L20" s="450"/>
      <c r="M20" s="450"/>
      <c r="N20" s="450"/>
      <c r="O20" s="450">
        <f t="shared" si="1"/>
        <v>0</v>
      </c>
      <c r="P20" s="450"/>
      <c r="Q20" s="450"/>
      <c r="R20" s="450"/>
    </row>
    <row r="21" spans="1:18" s="447" customFormat="1" ht="12.75">
      <c r="A21" s="570"/>
      <c r="B21" s="570"/>
      <c r="C21" s="618"/>
      <c r="D21" s="632"/>
      <c r="E21" s="435"/>
      <c r="F21" s="510"/>
      <c r="G21" s="510"/>
      <c r="H21" s="510"/>
      <c r="I21" s="510"/>
      <c r="J21" s="510"/>
      <c r="K21" s="451">
        <f t="shared" si="0"/>
        <v>0</v>
      </c>
      <c r="L21" s="451"/>
      <c r="M21" s="450"/>
      <c r="N21" s="451"/>
      <c r="O21" s="451">
        <f t="shared" si="1"/>
        <v>0</v>
      </c>
      <c r="P21" s="451"/>
      <c r="Q21" s="450"/>
      <c r="R21" s="451"/>
    </row>
    <row r="22" spans="1:18" s="447" customFormat="1" ht="12.75" customHeight="1">
      <c r="A22" s="576">
        <v>8</v>
      </c>
      <c r="B22" s="569" t="s">
        <v>529</v>
      </c>
      <c r="C22" s="619" t="s">
        <v>535</v>
      </c>
      <c r="D22" s="631" t="s">
        <v>217</v>
      </c>
      <c r="E22" s="332" t="s">
        <v>160</v>
      </c>
      <c r="F22" s="504" t="s">
        <v>543</v>
      </c>
      <c r="G22" s="504">
        <f t="shared" si="2"/>
        <v>0.603</v>
      </c>
      <c r="H22" s="504"/>
      <c r="I22" s="450">
        <v>0.603</v>
      </c>
      <c r="J22" s="332"/>
      <c r="K22" s="332">
        <f t="shared" si="0"/>
        <v>0</v>
      </c>
      <c r="L22" s="332"/>
      <c r="M22" s="332"/>
      <c r="N22" s="332"/>
      <c r="O22" s="332">
        <f t="shared" si="1"/>
        <v>0</v>
      </c>
      <c r="P22" s="332"/>
      <c r="Q22" s="332"/>
      <c r="R22" s="332"/>
    </row>
    <row r="23" spans="1:18" s="447" customFormat="1" ht="12.75">
      <c r="A23" s="570"/>
      <c r="B23" s="570"/>
      <c r="C23" s="620"/>
      <c r="D23" s="632"/>
      <c r="E23" s="435"/>
      <c r="F23" s="505"/>
      <c r="G23" s="505"/>
      <c r="H23" s="505"/>
      <c r="I23" s="450"/>
      <c r="J23" s="451"/>
      <c r="K23" s="451">
        <f t="shared" si="0"/>
        <v>0</v>
      </c>
      <c r="L23" s="451"/>
      <c r="M23" s="451"/>
      <c r="N23" s="451"/>
      <c r="O23" s="451">
        <f t="shared" si="1"/>
        <v>0</v>
      </c>
      <c r="P23" s="451"/>
      <c r="Q23" s="451"/>
      <c r="R23" s="451"/>
    </row>
    <row r="24" spans="1:18" s="447" customFormat="1" ht="12.75" customHeight="1">
      <c r="A24" s="576">
        <v>9</v>
      </c>
      <c r="B24" s="569" t="s">
        <v>530</v>
      </c>
      <c r="C24" s="619" t="s">
        <v>536</v>
      </c>
      <c r="D24" s="631" t="s">
        <v>217</v>
      </c>
      <c r="E24" s="332" t="s">
        <v>160</v>
      </c>
      <c r="F24" s="411" t="s">
        <v>569</v>
      </c>
      <c r="G24" s="504">
        <f t="shared" si="2"/>
        <v>0.135</v>
      </c>
      <c r="H24" s="411"/>
      <c r="I24" s="332">
        <v>0.135</v>
      </c>
      <c r="J24" s="411"/>
      <c r="K24" s="332">
        <f t="shared" si="0"/>
        <v>0</v>
      </c>
      <c r="L24" s="411"/>
      <c r="M24" s="332"/>
      <c r="N24" s="411"/>
      <c r="O24" s="332">
        <f t="shared" si="1"/>
        <v>0</v>
      </c>
      <c r="P24" s="411"/>
      <c r="Q24" s="332"/>
      <c r="R24" s="450"/>
    </row>
    <row r="25" spans="1:18" s="447" customFormat="1" ht="12.75">
      <c r="A25" s="570"/>
      <c r="B25" s="570"/>
      <c r="C25" s="620"/>
      <c r="D25" s="632"/>
      <c r="E25" s="435"/>
      <c r="F25" s="411"/>
      <c r="G25" s="505"/>
      <c r="H25" s="411"/>
      <c r="I25" s="451"/>
      <c r="J25" s="411"/>
      <c r="K25" s="451">
        <f t="shared" si="0"/>
        <v>0</v>
      </c>
      <c r="L25" s="411"/>
      <c r="M25" s="451"/>
      <c r="N25" s="411"/>
      <c r="O25" s="451">
        <f t="shared" si="1"/>
        <v>0</v>
      </c>
      <c r="P25" s="411"/>
      <c r="Q25" s="451"/>
      <c r="R25" s="450"/>
    </row>
    <row r="26" spans="1:18" s="447" customFormat="1" ht="12.75" customHeight="1">
      <c r="A26" s="576">
        <v>10</v>
      </c>
      <c r="B26" s="569" t="s">
        <v>531</v>
      </c>
      <c r="C26" s="619" t="s">
        <v>119</v>
      </c>
      <c r="D26" s="631" t="s">
        <v>217</v>
      </c>
      <c r="E26" s="332" t="s">
        <v>160</v>
      </c>
      <c r="F26" s="332" t="s">
        <v>244</v>
      </c>
      <c r="G26" s="442">
        <f t="shared" si="2"/>
        <v>1.887</v>
      </c>
      <c r="H26" s="442"/>
      <c r="I26" s="501">
        <v>1.887</v>
      </c>
      <c r="J26" s="332"/>
      <c r="K26" s="332">
        <f t="shared" si="0"/>
        <v>0</v>
      </c>
      <c r="L26" s="332"/>
      <c r="M26" s="450"/>
      <c r="N26" s="332"/>
      <c r="O26" s="332">
        <f t="shared" si="1"/>
        <v>3</v>
      </c>
      <c r="P26" s="332">
        <v>1</v>
      </c>
      <c r="Q26" s="450">
        <v>2</v>
      </c>
      <c r="R26" s="332"/>
    </row>
    <row r="27" spans="1:18" s="447" customFormat="1" ht="12.75">
      <c r="A27" s="570"/>
      <c r="B27" s="570"/>
      <c r="C27" s="620"/>
      <c r="D27" s="632"/>
      <c r="E27" s="435"/>
      <c r="F27" s="502" t="s">
        <v>542</v>
      </c>
      <c r="G27" s="451"/>
      <c r="H27" s="451"/>
      <c r="I27" s="450"/>
      <c r="J27" s="451"/>
      <c r="K27" s="451">
        <f t="shared" si="0"/>
        <v>0</v>
      </c>
      <c r="L27" s="451"/>
      <c r="M27" s="450"/>
      <c r="N27" s="451"/>
      <c r="O27" s="451">
        <f t="shared" si="1"/>
        <v>36</v>
      </c>
      <c r="P27" s="451">
        <v>10</v>
      </c>
      <c r="Q27" s="450">
        <v>26</v>
      </c>
      <c r="R27" s="451"/>
    </row>
    <row r="28" spans="1:18" s="447" customFormat="1" ht="25.5" customHeight="1">
      <c r="A28" s="576">
        <v>11</v>
      </c>
      <c r="B28" s="569" t="s">
        <v>525</v>
      </c>
      <c r="C28" s="617" t="s">
        <v>533</v>
      </c>
      <c r="D28" s="631" t="s">
        <v>217</v>
      </c>
      <c r="E28" s="332" t="s">
        <v>160</v>
      </c>
      <c r="F28" s="411" t="s">
        <v>562</v>
      </c>
      <c r="G28" s="332">
        <f t="shared" si="2"/>
        <v>1.2229999999999999</v>
      </c>
      <c r="H28" s="411">
        <v>0.522</v>
      </c>
      <c r="I28" s="332">
        <v>0.701</v>
      </c>
      <c r="J28" s="411"/>
      <c r="K28" s="332">
        <f t="shared" si="0"/>
        <v>0</v>
      </c>
      <c r="L28" s="411"/>
      <c r="M28" s="332"/>
      <c r="N28" s="411"/>
      <c r="O28" s="332">
        <f t="shared" si="1"/>
        <v>0</v>
      </c>
      <c r="P28" s="411"/>
      <c r="Q28" s="332"/>
      <c r="R28" s="450"/>
    </row>
    <row r="29" spans="1:18" s="447" customFormat="1" ht="12.75">
      <c r="A29" s="570"/>
      <c r="B29" s="570"/>
      <c r="C29" s="618"/>
      <c r="D29" s="632"/>
      <c r="E29" s="435"/>
      <c r="F29" s="411"/>
      <c r="G29" s="451"/>
      <c r="H29" s="411"/>
      <c r="I29" s="451"/>
      <c r="J29" s="411"/>
      <c r="K29" s="451">
        <f t="shared" si="0"/>
        <v>0</v>
      </c>
      <c r="L29" s="411"/>
      <c r="M29" s="451"/>
      <c r="N29" s="411"/>
      <c r="O29" s="451">
        <f t="shared" si="1"/>
        <v>0</v>
      </c>
      <c r="P29" s="411"/>
      <c r="Q29" s="451"/>
      <c r="R29" s="450"/>
    </row>
    <row r="30" spans="1:18" s="447" customFormat="1" ht="12.75" customHeight="1">
      <c r="A30" s="576">
        <v>12</v>
      </c>
      <c r="B30" s="569" t="s">
        <v>524</v>
      </c>
      <c r="C30" s="619" t="s">
        <v>120</v>
      </c>
      <c r="D30" s="631" t="s">
        <v>217</v>
      </c>
      <c r="E30" s="332" t="s">
        <v>160</v>
      </c>
      <c r="F30" s="332" t="s">
        <v>563</v>
      </c>
      <c r="G30" s="332">
        <f t="shared" si="2"/>
        <v>1.455</v>
      </c>
      <c r="H30" s="332"/>
      <c r="I30" s="450">
        <v>1.455</v>
      </c>
      <c r="J30" s="332"/>
      <c r="K30" s="332">
        <f t="shared" si="0"/>
        <v>0</v>
      </c>
      <c r="L30" s="332"/>
      <c r="M30" s="450"/>
      <c r="N30" s="332"/>
      <c r="O30" s="332">
        <f t="shared" si="1"/>
        <v>3</v>
      </c>
      <c r="P30" s="332">
        <v>3</v>
      </c>
      <c r="Q30" s="450"/>
      <c r="R30" s="332"/>
    </row>
    <row r="31" spans="1:18" s="447" customFormat="1" ht="12.75">
      <c r="A31" s="570"/>
      <c r="B31" s="570"/>
      <c r="C31" s="620"/>
      <c r="D31" s="632"/>
      <c r="E31" s="503"/>
      <c r="F31" s="451"/>
      <c r="G31" s="450"/>
      <c r="H31" s="451"/>
      <c r="I31" s="450"/>
      <c r="J31" s="451"/>
      <c r="K31" s="451">
        <f t="shared" si="0"/>
        <v>0</v>
      </c>
      <c r="L31" s="451"/>
      <c r="M31" s="450"/>
      <c r="N31" s="451"/>
      <c r="O31" s="450">
        <f t="shared" si="1"/>
        <v>31</v>
      </c>
      <c r="P31" s="451">
        <v>31</v>
      </c>
      <c r="Q31" s="450"/>
      <c r="R31" s="451"/>
    </row>
    <row r="32" spans="1:18" s="447" customFormat="1" ht="12.75" customHeight="1">
      <c r="A32" s="576">
        <v>13</v>
      </c>
      <c r="B32" s="569" t="s">
        <v>532</v>
      </c>
      <c r="C32" s="619" t="s">
        <v>195</v>
      </c>
      <c r="D32" s="631" t="s">
        <v>217</v>
      </c>
      <c r="E32" s="332" t="s">
        <v>161</v>
      </c>
      <c r="F32" s="452" t="s">
        <v>568</v>
      </c>
      <c r="G32" s="332">
        <f t="shared" si="2"/>
        <v>4.612</v>
      </c>
      <c r="H32" s="439">
        <v>4.612</v>
      </c>
      <c r="I32" s="332"/>
      <c r="J32" s="439"/>
      <c r="K32" s="332">
        <f t="shared" si="0"/>
        <v>0</v>
      </c>
      <c r="L32" s="439"/>
      <c r="M32" s="332"/>
      <c r="N32" s="439"/>
      <c r="O32" s="332">
        <f t="shared" si="1"/>
        <v>9</v>
      </c>
      <c r="P32" s="439">
        <v>9</v>
      </c>
      <c r="Q32" s="332"/>
      <c r="R32" s="450"/>
    </row>
    <row r="33" spans="1:18" s="447" customFormat="1" ht="12.75">
      <c r="A33" s="570"/>
      <c r="B33" s="570"/>
      <c r="C33" s="620"/>
      <c r="D33" s="632"/>
      <c r="E33" s="435"/>
      <c r="F33" s="451"/>
      <c r="G33" s="451"/>
      <c r="H33" s="411"/>
      <c r="I33" s="451"/>
      <c r="J33" s="411"/>
      <c r="K33" s="451">
        <f t="shared" si="0"/>
        <v>0</v>
      </c>
      <c r="L33" s="411"/>
      <c r="M33" s="451"/>
      <c r="N33" s="411"/>
      <c r="O33" s="451">
        <f t="shared" si="1"/>
        <v>100</v>
      </c>
      <c r="P33" s="411">
        <v>100</v>
      </c>
      <c r="Q33" s="451"/>
      <c r="R33" s="450"/>
    </row>
    <row r="34" spans="1:18" s="447" customFormat="1" ht="12.75" customHeight="1">
      <c r="A34" s="544">
        <v>14</v>
      </c>
      <c r="B34" s="547" t="s">
        <v>523</v>
      </c>
      <c r="C34" s="540" t="s">
        <v>186</v>
      </c>
      <c r="D34" s="546" t="s">
        <v>217</v>
      </c>
      <c r="E34" s="450" t="s">
        <v>160</v>
      </c>
      <c r="F34" s="332" t="s">
        <v>263</v>
      </c>
      <c r="G34" s="450">
        <f>H34+I34+J34</f>
        <v>2.615</v>
      </c>
      <c r="H34" s="332">
        <v>2.365</v>
      </c>
      <c r="I34" s="332">
        <v>0.25</v>
      </c>
      <c r="J34" s="332"/>
      <c r="K34" s="332">
        <f>L34+M34+N34</f>
        <v>0</v>
      </c>
      <c r="L34" s="332"/>
      <c r="M34" s="332"/>
      <c r="N34" s="332"/>
      <c r="O34" s="450">
        <f>P34+Q34+R34</f>
        <v>7</v>
      </c>
      <c r="P34" s="332">
        <v>5</v>
      </c>
      <c r="Q34" s="332">
        <v>2</v>
      </c>
      <c r="R34" s="332"/>
    </row>
    <row r="35" spans="1:18" s="100" customFormat="1" ht="12.75">
      <c r="A35" s="545"/>
      <c r="B35" s="545"/>
      <c r="C35" s="541"/>
      <c r="D35" s="561"/>
      <c r="E35" s="59"/>
      <c r="F35" s="25"/>
      <c r="G35" s="25"/>
      <c r="H35" s="25"/>
      <c r="I35" s="25"/>
      <c r="J35" s="143"/>
      <c r="K35" s="148">
        <f>L35+M35+N35</f>
        <v>0</v>
      </c>
      <c r="L35" s="143"/>
      <c r="M35" s="143"/>
      <c r="N35" s="143"/>
      <c r="O35" s="434">
        <f>P35+Q35+R35</f>
        <v>72</v>
      </c>
      <c r="P35" s="143">
        <v>48</v>
      </c>
      <c r="Q35" s="434">
        <v>24</v>
      </c>
      <c r="R35" s="143"/>
    </row>
    <row r="36" spans="1:18" s="142" customFormat="1" ht="12.75" hidden="1">
      <c r="A36" s="148"/>
      <c r="B36" s="148"/>
      <c r="C36" s="205"/>
      <c r="D36" s="199"/>
      <c r="E36" s="148"/>
      <c r="F36" s="148"/>
      <c r="G36" s="24"/>
      <c r="H36" s="148"/>
      <c r="I36" s="148"/>
      <c r="J36" s="159"/>
      <c r="K36" s="139"/>
      <c r="L36" s="148"/>
      <c r="M36" s="148"/>
      <c r="N36" s="148"/>
      <c r="O36" s="148"/>
      <c r="P36" s="148"/>
      <c r="Q36" s="148"/>
      <c r="R36" s="148"/>
    </row>
    <row r="37" spans="1:18" s="142" customFormat="1" ht="12.75" hidden="1">
      <c r="A37" s="148"/>
      <c r="B37" s="148"/>
      <c r="C37" s="198"/>
      <c r="D37" s="160"/>
      <c r="E37" s="144"/>
      <c r="F37" s="148"/>
      <c r="G37" s="25"/>
      <c r="H37" s="148"/>
      <c r="I37" s="148"/>
      <c r="J37" s="159"/>
      <c r="K37" s="148"/>
      <c r="L37" s="148"/>
      <c r="M37" s="148"/>
      <c r="N37" s="148"/>
      <c r="O37" s="143"/>
      <c r="P37" s="148"/>
      <c r="Q37" s="148"/>
      <c r="R37" s="148"/>
    </row>
    <row r="38" spans="1:18" s="14" customFormat="1" ht="12.75">
      <c r="A38" s="33"/>
      <c r="B38" s="33"/>
      <c r="C38" s="34" t="s">
        <v>10</v>
      </c>
      <c r="D38" s="34"/>
      <c r="E38" s="60"/>
      <c r="F38" s="33"/>
      <c r="G38" s="33">
        <f aca="true" t="shared" si="3" ref="G38:R38">G5+G7+G9+G11+G14+G16+G20+G22+G24+G26+G28+G30+G32+G34+G36</f>
        <v>39.714000000000006</v>
      </c>
      <c r="H38" s="33">
        <f t="shared" si="3"/>
        <v>10.942</v>
      </c>
      <c r="I38" s="33">
        <f t="shared" si="3"/>
        <v>28.772000000000006</v>
      </c>
      <c r="J38" s="33">
        <f t="shared" si="3"/>
        <v>0</v>
      </c>
      <c r="K38" s="33">
        <f t="shared" si="3"/>
        <v>1</v>
      </c>
      <c r="L38" s="33">
        <f t="shared" si="3"/>
        <v>1</v>
      </c>
      <c r="M38" s="33">
        <f t="shared" si="3"/>
        <v>0</v>
      </c>
      <c r="N38" s="33">
        <f t="shared" si="3"/>
        <v>0</v>
      </c>
      <c r="O38" s="33">
        <f t="shared" si="3"/>
        <v>45</v>
      </c>
      <c r="P38" s="33">
        <f t="shared" si="3"/>
        <v>23</v>
      </c>
      <c r="Q38" s="33">
        <f t="shared" si="3"/>
        <v>22</v>
      </c>
      <c r="R38" s="33">
        <f t="shared" si="3"/>
        <v>0</v>
      </c>
    </row>
    <row r="39" spans="1:18" s="14" customFormat="1" ht="12.75">
      <c r="A39" s="37"/>
      <c r="B39" s="37"/>
      <c r="C39" s="38"/>
      <c r="D39" s="38"/>
      <c r="E39" s="38"/>
      <c r="F39" s="37"/>
      <c r="G39" s="37"/>
      <c r="H39" s="37"/>
      <c r="I39" s="37"/>
      <c r="J39" s="37"/>
      <c r="K39" s="37">
        <f aca="true" t="shared" si="4" ref="K39:R39">K6+K8+K10+K13+K15+K17+K21+K23+K25+K27+K29+K31+K33+K35+K37</f>
        <v>36.47</v>
      </c>
      <c r="L39" s="37">
        <f t="shared" si="4"/>
        <v>36.47</v>
      </c>
      <c r="M39" s="37">
        <f t="shared" si="4"/>
        <v>0</v>
      </c>
      <c r="N39" s="37">
        <f t="shared" si="4"/>
        <v>0</v>
      </c>
      <c r="O39" s="37">
        <f t="shared" si="4"/>
        <v>577</v>
      </c>
      <c r="P39" s="37">
        <f t="shared" si="4"/>
        <v>278</v>
      </c>
      <c r="Q39" s="37">
        <f t="shared" si="4"/>
        <v>299</v>
      </c>
      <c r="R39" s="37">
        <f t="shared" si="4"/>
        <v>0</v>
      </c>
    </row>
    <row r="40" spans="1:18" s="14" customFormat="1" ht="13.5">
      <c r="A40" s="33"/>
      <c r="B40" s="36"/>
      <c r="C40" s="41" t="s">
        <v>162</v>
      </c>
      <c r="D40" s="42"/>
      <c r="E40" s="135" t="s">
        <v>161</v>
      </c>
      <c r="F40" s="44"/>
      <c r="G40" s="45">
        <f>H40+I40+J40</f>
        <v>8.618</v>
      </c>
      <c r="H40" s="220">
        <f>H7+H12+H32</f>
        <v>5.612</v>
      </c>
      <c r="I40" s="220">
        <f>I7+I12+I32</f>
        <v>3.006</v>
      </c>
      <c r="J40" s="220">
        <f>J7+J32</f>
        <v>0</v>
      </c>
      <c r="K40" s="46"/>
      <c r="L40" s="46"/>
      <c r="M40" s="46"/>
      <c r="N40" s="46"/>
      <c r="O40" s="46"/>
      <c r="P40" s="46"/>
      <c r="Q40" s="46"/>
      <c r="R40" s="46"/>
    </row>
    <row r="41" spans="1:18" s="14" customFormat="1" ht="13.5">
      <c r="A41" s="37"/>
      <c r="B41" s="40"/>
      <c r="C41" s="47"/>
      <c r="D41" s="48"/>
      <c r="E41" s="135" t="s">
        <v>160</v>
      </c>
      <c r="F41" s="44"/>
      <c r="G41" s="45">
        <f>H41+I41+J41</f>
        <v>31.096000000000004</v>
      </c>
      <c r="H41" s="220">
        <f>H5+H9+H14+H16+H20+H22+H24+H26+H28+H30+H34</f>
        <v>5.33</v>
      </c>
      <c r="I41" s="220">
        <f>I5+I9+I13+I14+I16+I20+I22+I24+I26+I28+I30+I34</f>
        <v>25.766000000000005</v>
      </c>
      <c r="J41" s="220">
        <f>J5+J9+J11+J14+J16+J20+J22+J24+J26+J28+J30+J34</f>
        <v>0</v>
      </c>
      <c r="K41" s="46"/>
      <c r="L41" s="46"/>
      <c r="M41" s="46"/>
      <c r="N41" s="46"/>
      <c r="O41" s="46"/>
      <c r="P41" s="46"/>
      <c r="Q41" s="46"/>
      <c r="R41" s="53"/>
    </row>
    <row r="42" s="15" customFormat="1" ht="12.75"/>
    <row r="43" spans="4:10" s="57" customFormat="1" ht="12.75">
      <c r="D43" s="594" t="s">
        <v>217</v>
      </c>
      <c r="E43" s="594"/>
      <c r="G43" s="57">
        <f>G38</f>
        <v>39.714000000000006</v>
      </c>
      <c r="H43" s="57">
        <f>H38</f>
        <v>10.942</v>
      </c>
      <c r="I43" s="57">
        <f>I38</f>
        <v>28.772000000000006</v>
      </c>
      <c r="J43" s="57">
        <f>J38</f>
        <v>0</v>
      </c>
    </row>
    <row r="44" s="15" customFormat="1" ht="12.75"/>
  </sheetData>
  <sheetProtection/>
  <mergeCells count="75">
    <mergeCell ref="D14:D15"/>
    <mergeCell ref="D16:D17"/>
    <mergeCell ref="D20:D21"/>
    <mergeCell ref="D7:D8"/>
    <mergeCell ref="D9:D10"/>
    <mergeCell ref="D11:D13"/>
    <mergeCell ref="D22:D23"/>
    <mergeCell ref="K3:K4"/>
    <mergeCell ref="A1:R1"/>
    <mergeCell ref="A2:A4"/>
    <mergeCell ref="C2:C4"/>
    <mergeCell ref="D2:D4"/>
    <mergeCell ref="L3:N3"/>
    <mergeCell ref="K2:N2"/>
    <mergeCell ref="O2:R2"/>
    <mergeCell ref="H2:J2"/>
    <mergeCell ref="P3:R3"/>
    <mergeCell ref="O3:O4"/>
    <mergeCell ref="D43:E43"/>
    <mergeCell ref="H3:H4"/>
    <mergeCell ref="I3:I4"/>
    <mergeCell ref="J3:J4"/>
    <mergeCell ref="G2:G4"/>
    <mergeCell ref="D5:D6"/>
    <mergeCell ref="E2:E4"/>
    <mergeCell ref="F2:F4"/>
    <mergeCell ref="C24:C25"/>
    <mergeCell ref="C26:C27"/>
    <mergeCell ref="D34:D35"/>
    <mergeCell ref="D26:D27"/>
    <mergeCell ref="C32:C33"/>
    <mergeCell ref="C34:C35"/>
    <mergeCell ref="C28:C29"/>
    <mergeCell ref="C30:C31"/>
    <mergeCell ref="D24:D25"/>
    <mergeCell ref="A16:A19"/>
    <mergeCell ref="D28:D29"/>
    <mergeCell ref="D30:D31"/>
    <mergeCell ref="D32:D33"/>
    <mergeCell ref="C14:C15"/>
    <mergeCell ref="C5:C6"/>
    <mergeCell ref="C7:C8"/>
    <mergeCell ref="C9:C10"/>
    <mergeCell ref="C11:C13"/>
    <mergeCell ref="C20:C21"/>
    <mergeCell ref="A22:A23"/>
    <mergeCell ref="A24:A25"/>
    <mergeCell ref="A26:A27"/>
    <mergeCell ref="A28:A29"/>
    <mergeCell ref="A30:A31"/>
    <mergeCell ref="A5:A6"/>
    <mergeCell ref="A7:A8"/>
    <mergeCell ref="A9:A10"/>
    <mergeCell ref="A11:A13"/>
    <mergeCell ref="A14:A15"/>
    <mergeCell ref="A32:A33"/>
    <mergeCell ref="A34:A35"/>
    <mergeCell ref="B2:B4"/>
    <mergeCell ref="B5:B6"/>
    <mergeCell ref="B11:B13"/>
    <mergeCell ref="B14:B15"/>
    <mergeCell ref="B16:B19"/>
    <mergeCell ref="B30:B31"/>
    <mergeCell ref="B32:B33"/>
    <mergeCell ref="A20:A21"/>
    <mergeCell ref="B34:B35"/>
    <mergeCell ref="B7:B8"/>
    <mergeCell ref="B9:B10"/>
    <mergeCell ref="C16:C19"/>
    <mergeCell ref="B20:B21"/>
    <mergeCell ref="B22:B23"/>
    <mergeCell ref="B24:B25"/>
    <mergeCell ref="B26:B27"/>
    <mergeCell ref="B28:B29"/>
    <mergeCell ref="C22:C23"/>
  </mergeCells>
  <printOptions/>
  <pageMargins left="0.7874015748031497" right="0.3937007874015748" top="0.1968503937007874" bottom="0" header="0" footer="0"/>
  <pageSetup fitToHeight="2" fitToWidth="1" horizontalDpi="300" verticalDpi="300" orientation="landscape" paperSize="9" scale="78" r:id="rId1"/>
  <headerFooter alignWithMargins="0">
    <oddFooter>&amp;CСтраница 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zoomScalePageLayoutView="0" workbookViewId="0" topLeftCell="A1">
      <selection activeCell="V14" sqref="V14"/>
    </sheetView>
  </sheetViews>
  <sheetFormatPr defaultColWidth="9.00390625" defaultRowHeight="12.75"/>
  <cols>
    <col min="1" max="1" width="4.25390625" style="0" customWidth="1"/>
    <col min="2" max="2" width="11.875" style="0" customWidth="1"/>
    <col min="3" max="4" width="20.625" style="0" customWidth="1"/>
    <col min="5" max="5" width="10.25390625" style="0" customWidth="1"/>
    <col min="6" max="6" width="8.25390625" style="0" customWidth="1"/>
    <col min="7" max="7" width="7.125" style="0" customWidth="1"/>
    <col min="8" max="8" width="6.625" style="0" customWidth="1"/>
    <col min="9" max="9" width="7.375" style="0" customWidth="1"/>
    <col min="10" max="10" width="6.875" style="0" customWidth="1"/>
    <col min="11" max="11" width="7.875" style="0" customWidth="1"/>
    <col min="12" max="12" width="7.00390625" style="0" customWidth="1"/>
    <col min="13" max="13" width="6.875" style="0" customWidth="1"/>
    <col min="14" max="14" width="6.25390625" style="0" customWidth="1"/>
    <col min="15" max="15" width="7.00390625" style="0" customWidth="1"/>
    <col min="16" max="16" width="6.75390625" style="0" customWidth="1"/>
    <col min="17" max="17" width="7.125" style="0" customWidth="1"/>
    <col min="18" max="18" width="8.125" style="0" customWidth="1"/>
  </cols>
  <sheetData>
    <row r="1" spans="1:18" s="65" customFormat="1" ht="72.75" customHeight="1">
      <c r="A1" s="557" t="s">
        <v>571</v>
      </c>
      <c r="B1" s="557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</row>
    <row r="2" spans="1:18" s="15" customFormat="1" ht="12.75" customHeight="1">
      <c r="A2" s="544" t="s">
        <v>9</v>
      </c>
      <c r="B2" s="546" t="s">
        <v>391</v>
      </c>
      <c r="C2" s="546" t="s">
        <v>163</v>
      </c>
      <c r="D2" s="546" t="s">
        <v>164</v>
      </c>
      <c r="E2" s="546" t="s">
        <v>159</v>
      </c>
      <c r="F2" s="546" t="s">
        <v>165</v>
      </c>
      <c r="G2" s="546" t="s">
        <v>166</v>
      </c>
      <c r="H2" s="554" t="s">
        <v>0</v>
      </c>
      <c r="I2" s="555"/>
      <c r="J2" s="556"/>
      <c r="K2" s="554" t="s">
        <v>1</v>
      </c>
      <c r="L2" s="555"/>
      <c r="M2" s="555"/>
      <c r="N2" s="556"/>
      <c r="O2" s="554" t="s">
        <v>8</v>
      </c>
      <c r="P2" s="555"/>
      <c r="Q2" s="555"/>
      <c r="R2" s="556"/>
    </row>
    <row r="3" spans="1:18" s="15" customFormat="1" ht="12.75">
      <c r="A3" s="547"/>
      <c r="B3" s="560"/>
      <c r="C3" s="547"/>
      <c r="D3" s="547"/>
      <c r="E3" s="547"/>
      <c r="F3" s="547"/>
      <c r="G3" s="547"/>
      <c r="H3" s="546" t="s">
        <v>167</v>
      </c>
      <c r="I3" s="546" t="s">
        <v>168</v>
      </c>
      <c r="J3" s="546" t="s">
        <v>169</v>
      </c>
      <c r="K3" s="546" t="s">
        <v>170</v>
      </c>
      <c r="L3" s="554" t="s">
        <v>0</v>
      </c>
      <c r="M3" s="555"/>
      <c r="N3" s="556"/>
      <c r="O3" s="546" t="s">
        <v>170</v>
      </c>
      <c r="P3" s="554" t="s">
        <v>0</v>
      </c>
      <c r="Q3" s="555"/>
      <c r="R3" s="556"/>
    </row>
    <row r="4" spans="1:18" s="15" customFormat="1" ht="24.75" customHeight="1">
      <c r="A4" s="545"/>
      <c r="B4" s="561"/>
      <c r="C4" s="545"/>
      <c r="D4" s="545"/>
      <c r="E4" s="545"/>
      <c r="F4" s="545"/>
      <c r="G4" s="545"/>
      <c r="H4" s="545"/>
      <c r="I4" s="545"/>
      <c r="J4" s="545"/>
      <c r="K4" s="545"/>
      <c r="L4" s="26" t="s">
        <v>3</v>
      </c>
      <c r="M4" s="26" t="s">
        <v>4</v>
      </c>
      <c r="N4" s="26" t="s">
        <v>5</v>
      </c>
      <c r="O4" s="545"/>
      <c r="P4" s="26" t="s">
        <v>3</v>
      </c>
      <c r="Q4" s="26" t="s">
        <v>4</v>
      </c>
      <c r="R4" s="26" t="s">
        <v>5</v>
      </c>
    </row>
    <row r="5" spans="1:18" s="15" customFormat="1" ht="12.75">
      <c r="A5" s="544">
        <v>1</v>
      </c>
      <c r="B5" s="547" t="s">
        <v>398</v>
      </c>
      <c r="C5" s="540" t="s">
        <v>187</v>
      </c>
      <c r="D5" s="542" t="s">
        <v>558</v>
      </c>
      <c r="E5" s="22" t="s">
        <v>160</v>
      </c>
      <c r="F5" s="22" t="s">
        <v>277</v>
      </c>
      <c r="G5" s="29">
        <f>H5+I5+J5</f>
        <v>0.33</v>
      </c>
      <c r="H5" s="22"/>
      <c r="I5" s="29">
        <v>0.33</v>
      </c>
      <c r="J5" s="22"/>
      <c r="K5" s="29">
        <f aca="true" t="shared" si="0" ref="K5:K12">L5+M5+N5</f>
        <v>0</v>
      </c>
      <c r="L5" s="22"/>
      <c r="M5" s="29"/>
      <c r="N5" s="22"/>
      <c r="O5" s="29">
        <f aca="true" t="shared" si="1" ref="O5:O12">P5+Q5+R5</f>
        <v>0</v>
      </c>
      <c r="P5" s="22"/>
      <c r="Q5" s="29"/>
      <c r="R5" s="22"/>
    </row>
    <row r="6" spans="1:18" s="15" customFormat="1" ht="42" customHeight="1">
      <c r="A6" s="545"/>
      <c r="B6" s="545"/>
      <c r="C6" s="541"/>
      <c r="D6" s="543"/>
      <c r="E6" s="59"/>
      <c r="F6" s="25"/>
      <c r="G6" s="29"/>
      <c r="H6" s="25"/>
      <c r="I6" s="29"/>
      <c r="J6" s="25"/>
      <c r="K6" s="29">
        <f t="shared" si="0"/>
        <v>0</v>
      </c>
      <c r="L6" s="25"/>
      <c r="M6" s="29"/>
      <c r="N6" s="25"/>
      <c r="O6" s="29">
        <f t="shared" si="1"/>
        <v>0</v>
      </c>
      <c r="P6" s="25"/>
      <c r="Q6" s="29"/>
      <c r="R6" s="25"/>
    </row>
    <row r="7" spans="1:18" s="15" customFormat="1" ht="12.75" customHeight="1">
      <c r="A7" s="544">
        <v>2</v>
      </c>
      <c r="B7" s="544" t="s">
        <v>399</v>
      </c>
      <c r="C7" s="540" t="s">
        <v>132</v>
      </c>
      <c r="D7" s="542" t="s">
        <v>558</v>
      </c>
      <c r="E7" s="22" t="s">
        <v>160</v>
      </c>
      <c r="F7" s="29" t="s">
        <v>16</v>
      </c>
      <c r="G7" s="22">
        <f>H7+I7+J7</f>
        <v>0.65</v>
      </c>
      <c r="H7" s="29"/>
      <c r="I7" s="22">
        <v>0.65</v>
      </c>
      <c r="J7" s="29"/>
      <c r="K7" s="22">
        <f t="shared" si="0"/>
        <v>0</v>
      </c>
      <c r="L7" s="29"/>
      <c r="M7" s="22"/>
      <c r="N7" s="29"/>
      <c r="O7" s="22">
        <f t="shared" si="1"/>
        <v>1</v>
      </c>
      <c r="P7" s="29">
        <v>1</v>
      </c>
      <c r="Q7" s="22"/>
      <c r="R7" s="22"/>
    </row>
    <row r="8" spans="1:18" s="15" customFormat="1" ht="39.75" customHeight="1">
      <c r="A8" s="545"/>
      <c r="B8" s="545"/>
      <c r="C8" s="541"/>
      <c r="D8" s="543"/>
      <c r="E8" s="59"/>
      <c r="F8" s="29"/>
      <c r="G8" s="25"/>
      <c r="H8" s="29"/>
      <c r="I8" s="25"/>
      <c r="J8" s="29"/>
      <c r="K8" s="25">
        <f t="shared" si="0"/>
        <v>0</v>
      </c>
      <c r="L8" s="29"/>
      <c r="M8" s="25"/>
      <c r="N8" s="29"/>
      <c r="O8" s="25">
        <f t="shared" si="1"/>
        <v>15</v>
      </c>
      <c r="P8" s="29">
        <v>15</v>
      </c>
      <c r="Q8" s="25"/>
      <c r="R8" s="25"/>
    </row>
    <row r="9" spans="1:18" s="15" customFormat="1" ht="12.75" customHeight="1">
      <c r="A9" s="544">
        <v>3</v>
      </c>
      <c r="B9" s="544" t="s">
        <v>400</v>
      </c>
      <c r="C9" s="542" t="s">
        <v>178</v>
      </c>
      <c r="D9" s="542" t="s">
        <v>558</v>
      </c>
      <c r="E9" s="149" t="s">
        <v>161</v>
      </c>
      <c r="F9" s="22" t="s">
        <v>216</v>
      </c>
      <c r="G9" s="29">
        <f>H9+I9+J9</f>
        <v>0.75</v>
      </c>
      <c r="H9" s="139">
        <v>0.75</v>
      </c>
      <c r="I9" s="29"/>
      <c r="J9" s="22"/>
      <c r="K9" s="141">
        <f t="shared" si="0"/>
        <v>0</v>
      </c>
      <c r="L9" s="139"/>
      <c r="M9" s="141"/>
      <c r="N9" s="139"/>
      <c r="O9" s="141">
        <f t="shared" si="1"/>
        <v>4</v>
      </c>
      <c r="P9" s="139"/>
      <c r="Q9" s="141">
        <v>4</v>
      </c>
      <c r="R9" s="139"/>
    </row>
    <row r="10" spans="1:18" s="15" customFormat="1" ht="42.75" customHeight="1">
      <c r="A10" s="545"/>
      <c r="B10" s="545"/>
      <c r="C10" s="543"/>
      <c r="D10" s="543"/>
      <c r="E10" s="59"/>
      <c r="F10" s="25"/>
      <c r="G10" s="29"/>
      <c r="H10" s="25"/>
      <c r="I10" s="29"/>
      <c r="J10" s="25"/>
      <c r="K10" s="141">
        <f t="shared" si="0"/>
        <v>0</v>
      </c>
      <c r="L10" s="143"/>
      <c r="M10" s="141"/>
      <c r="N10" s="143"/>
      <c r="O10" s="141">
        <f t="shared" si="1"/>
        <v>65</v>
      </c>
      <c r="P10" s="143"/>
      <c r="Q10" s="141">
        <v>65</v>
      </c>
      <c r="R10" s="143"/>
    </row>
    <row r="11" spans="1:18" s="15" customFormat="1" ht="12.75" customHeight="1">
      <c r="A11" s="544">
        <v>4</v>
      </c>
      <c r="B11" s="544" t="s">
        <v>401</v>
      </c>
      <c r="C11" s="540" t="s">
        <v>179</v>
      </c>
      <c r="D11" s="542" t="s">
        <v>558</v>
      </c>
      <c r="E11" s="23" t="s">
        <v>171</v>
      </c>
      <c r="F11" s="29" t="s">
        <v>180</v>
      </c>
      <c r="G11" s="22">
        <f>H11+I11+J11</f>
        <v>5.9</v>
      </c>
      <c r="H11" s="29">
        <v>5.9</v>
      </c>
      <c r="I11" s="22"/>
      <c r="J11" s="29"/>
      <c r="K11" s="139">
        <f t="shared" si="0"/>
        <v>0</v>
      </c>
      <c r="L11" s="141"/>
      <c r="M11" s="139"/>
      <c r="N11" s="141"/>
      <c r="O11" s="139">
        <f t="shared" si="1"/>
        <v>11</v>
      </c>
      <c r="P11" s="141">
        <v>10</v>
      </c>
      <c r="Q11" s="139">
        <v>1</v>
      </c>
      <c r="R11" s="139"/>
    </row>
    <row r="12" spans="1:18" s="15" customFormat="1" ht="42.75" customHeight="1">
      <c r="A12" s="545"/>
      <c r="B12" s="545"/>
      <c r="C12" s="541"/>
      <c r="D12" s="543"/>
      <c r="E12" s="59"/>
      <c r="F12" s="29"/>
      <c r="G12" s="25"/>
      <c r="H12" s="29"/>
      <c r="I12" s="25"/>
      <c r="J12" s="29"/>
      <c r="K12" s="148">
        <f t="shared" si="0"/>
        <v>0</v>
      </c>
      <c r="L12" s="141"/>
      <c r="M12" s="143"/>
      <c r="N12" s="141"/>
      <c r="O12" s="143">
        <f t="shared" si="1"/>
        <v>233</v>
      </c>
      <c r="P12" s="141">
        <v>218</v>
      </c>
      <c r="Q12" s="143">
        <v>15</v>
      </c>
      <c r="R12" s="143"/>
    </row>
    <row r="13" spans="1:18" s="15" customFormat="1" ht="12.75" customHeight="1">
      <c r="A13" s="544">
        <v>5</v>
      </c>
      <c r="B13" s="544" t="s">
        <v>402</v>
      </c>
      <c r="C13" s="540" t="s">
        <v>230</v>
      </c>
      <c r="D13" s="542" t="s">
        <v>558</v>
      </c>
      <c r="E13" s="149" t="s">
        <v>161</v>
      </c>
      <c r="F13" s="22" t="s">
        <v>231</v>
      </c>
      <c r="G13" s="22">
        <f>H13+I13+J13</f>
        <v>1.22</v>
      </c>
      <c r="H13" s="22">
        <v>1.22</v>
      </c>
      <c r="I13" s="22"/>
      <c r="J13" s="22"/>
      <c r="K13" s="22">
        <f>L13+M13+N13</f>
        <v>0</v>
      </c>
      <c r="L13" s="22"/>
      <c r="M13" s="22"/>
      <c r="N13" s="22"/>
      <c r="O13" s="22">
        <f>P13+Q13+R13</f>
        <v>3</v>
      </c>
      <c r="P13" s="22">
        <v>1</v>
      </c>
      <c r="Q13" s="22">
        <v>2</v>
      </c>
      <c r="R13" s="22"/>
    </row>
    <row r="14" spans="1:18" s="15" customFormat="1" ht="39" customHeight="1">
      <c r="A14" s="545"/>
      <c r="B14" s="545"/>
      <c r="C14" s="541"/>
      <c r="D14" s="543"/>
      <c r="E14" s="59"/>
      <c r="F14" s="25"/>
      <c r="G14" s="25"/>
      <c r="H14" s="25"/>
      <c r="I14" s="25"/>
      <c r="J14" s="25"/>
      <c r="K14" s="25">
        <f>L14+M14+N14</f>
        <v>0</v>
      </c>
      <c r="L14" s="25"/>
      <c r="M14" s="25"/>
      <c r="N14" s="25"/>
      <c r="O14" s="25">
        <f>P14+Q14+R14</f>
        <v>35</v>
      </c>
      <c r="P14" s="25">
        <v>12</v>
      </c>
      <c r="Q14" s="25">
        <v>23</v>
      </c>
      <c r="R14" s="25"/>
    </row>
    <row r="15" spans="1:21" s="14" customFormat="1" ht="12.75">
      <c r="A15" s="33"/>
      <c r="B15" s="544"/>
      <c r="C15" s="34" t="s">
        <v>10</v>
      </c>
      <c r="D15" s="34"/>
      <c r="E15" s="60"/>
      <c r="F15" s="33"/>
      <c r="G15" s="33">
        <f aca="true" t="shared" si="2" ref="G15:R15">G5+G7+G9+G11+G13</f>
        <v>8.850000000000001</v>
      </c>
      <c r="H15" s="33">
        <f t="shared" si="2"/>
        <v>7.87</v>
      </c>
      <c r="I15" s="33">
        <f t="shared" si="2"/>
        <v>0.98</v>
      </c>
      <c r="J15" s="33">
        <f t="shared" si="2"/>
        <v>0</v>
      </c>
      <c r="K15" s="33">
        <f t="shared" si="2"/>
        <v>0</v>
      </c>
      <c r="L15" s="33">
        <f t="shared" si="2"/>
        <v>0</v>
      </c>
      <c r="M15" s="33">
        <f t="shared" si="2"/>
        <v>0</v>
      </c>
      <c r="N15" s="33">
        <f t="shared" si="2"/>
        <v>0</v>
      </c>
      <c r="O15" s="33">
        <f t="shared" si="2"/>
        <v>19</v>
      </c>
      <c r="P15" s="33">
        <f t="shared" si="2"/>
        <v>12</v>
      </c>
      <c r="Q15" s="33">
        <f t="shared" si="2"/>
        <v>7</v>
      </c>
      <c r="R15" s="33">
        <f t="shared" si="2"/>
        <v>0</v>
      </c>
      <c r="U15" s="15"/>
    </row>
    <row r="16" spans="1:21" s="14" customFormat="1" ht="12.75">
      <c r="A16" s="37"/>
      <c r="B16" s="545"/>
      <c r="C16" s="38"/>
      <c r="D16" s="60"/>
      <c r="E16" s="38"/>
      <c r="F16" s="37"/>
      <c r="G16" s="37"/>
      <c r="H16" s="37"/>
      <c r="I16" s="37"/>
      <c r="J16" s="37"/>
      <c r="K16" s="37">
        <f aca="true" t="shared" si="3" ref="K16:R16">K6+K8+K10+K12+K14</f>
        <v>0</v>
      </c>
      <c r="L16" s="37">
        <f t="shared" si="3"/>
        <v>0</v>
      </c>
      <c r="M16" s="37">
        <f t="shared" si="3"/>
        <v>0</v>
      </c>
      <c r="N16" s="37">
        <f t="shared" si="3"/>
        <v>0</v>
      </c>
      <c r="O16" s="37">
        <f t="shared" si="3"/>
        <v>348</v>
      </c>
      <c r="P16" s="37">
        <f t="shared" si="3"/>
        <v>245</v>
      </c>
      <c r="Q16" s="37">
        <f t="shared" si="3"/>
        <v>103</v>
      </c>
      <c r="R16" s="37">
        <f t="shared" si="3"/>
        <v>0</v>
      </c>
      <c r="U16" s="15"/>
    </row>
    <row r="17" spans="1:21" s="14" customFormat="1" ht="12.75">
      <c r="A17" s="33"/>
      <c r="B17" s="22"/>
      <c r="C17" s="151" t="s">
        <v>162</v>
      </c>
      <c r="D17" s="42"/>
      <c r="E17" s="154" t="s">
        <v>171</v>
      </c>
      <c r="F17" s="155"/>
      <c r="G17" s="314">
        <f>H17+I17+J17</f>
        <v>5.9</v>
      </c>
      <c r="H17" s="314">
        <f>H11</f>
        <v>5.9</v>
      </c>
      <c r="I17" s="314">
        <f>I11</f>
        <v>0</v>
      </c>
      <c r="J17" s="156">
        <f>J11</f>
        <v>0</v>
      </c>
      <c r="K17" s="46"/>
      <c r="L17" s="46"/>
      <c r="M17" s="46"/>
      <c r="N17" s="46"/>
      <c r="O17" s="46"/>
      <c r="P17" s="46"/>
      <c r="Q17" s="46"/>
      <c r="R17" s="46"/>
      <c r="U17" s="15"/>
    </row>
    <row r="18" spans="1:21" s="14" customFormat="1" ht="12.75">
      <c r="A18" s="153"/>
      <c r="B18" s="24"/>
      <c r="C18" s="49"/>
      <c r="D18" s="150"/>
      <c r="E18" s="146" t="s">
        <v>161</v>
      </c>
      <c r="F18" s="155"/>
      <c r="G18" s="156">
        <f>H18+I18+J18</f>
        <v>1.97</v>
      </c>
      <c r="H18" s="156">
        <f>H9+H13</f>
        <v>1.97</v>
      </c>
      <c r="I18" s="156">
        <f>I9+I13</f>
        <v>0</v>
      </c>
      <c r="J18" s="156">
        <f>J9+J13</f>
        <v>0</v>
      </c>
      <c r="K18" s="46"/>
      <c r="L18" s="46"/>
      <c r="M18" s="46"/>
      <c r="N18" s="46"/>
      <c r="O18" s="46"/>
      <c r="P18" s="46"/>
      <c r="Q18" s="46"/>
      <c r="R18" s="46"/>
      <c r="U18" s="15"/>
    </row>
    <row r="19" spans="1:21" s="14" customFormat="1" ht="12.75">
      <c r="A19" s="37"/>
      <c r="B19" s="25"/>
      <c r="C19" s="152"/>
      <c r="D19" s="48"/>
      <c r="E19" s="157" t="s">
        <v>160</v>
      </c>
      <c r="F19" s="158"/>
      <c r="G19" s="156">
        <f>H19+I19+J19</f>
        <v>0.98</v>
      </c>
      <c r="H19" s="147">
        <f>H5+H7</f>
        <v>0</v>
      </c>
      <c r="I19" s="147">
        <f>I5+I7</f>
        <v>0.98</v>
      </c>
      <c r="J19" s="147">
        <f>J5+J7</f>
        <v>0</v>
      </c>
      <c r="K19" s="46"/>
      <c r="L19" s="46"/>
      <c r="M19" s="46"/>
      <c r="N19" s="46"/>
      <c r="O19" s="46"/>
      <c r="P19" s="46"/>
      <c r="Q19" s="46"/>
      <c r="R19" s="46"/>
      <c r="U19" s="15"/>
    </row>
    <row r="20" spans="1:21" s="14" customFormat="1" ht="12.75">
      <c r="A20" s="46"/>
      <c r="B20" s="28"/>
      <c r="C20" s="17"/>
      <c r="D20" s="49"/>
      <c r="E20" s="53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U20" s="15"/>
    </row>
    <row r="21" spans="1:21" s="14" customFormat="1" ht="12.75">
      <c r="A21" s="46"/>
      <c r="B21" s="28"/>
      <c r="C21" s="17"/>
      <c r="D21" s="49"/>
      <c r="E21" s="53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237"/>
      <c r="U21" s="15"/>
    </row>
    <row r="22" spans="2:21" s="57" customFormat="1" ht="34.5" customHeight="1">
      <c r="B22" s="28"/>
      <c r="D22" s="562" t="s">
        <v>557</v>
      </c>
      <c r="E22" s="562"/>
      <c r="F22" s="562"/>
      <c r="G22" s="56">
        <f>G5+G7+G9+G11+G13</f>
        <v>8.850000000000001</v>
      </c>
      <c r="H22" s="56">
        <f>H5+H7+H9+H11+H13</f>
        <v>7.87</v>
      </c>
      <c r="I22" s="56">
        <f>I5+I7+I9+I11+I13</f>
        <v>0.98</v>
      </c>
      <c r="J22" s="56">
        <f>J5+J7+J9+J11+J13</f>
        <v>0</v>
      </c>
      <c r="U22" s="15"/>
    </row>
    <row r="23" s="15" customFormat="1" ht="12.75">
      <c r="B23" s="28"/>
    </row>
    <row r="24" spans="2:5" s="15" customFormat="1" ht="12.75">
      <c r="B24" s="28"/>
      <c r="E24" s="54"/>
    </row>
    <row r="25" spans="2:21" ht="12.75">
      <c r="B25" s="28"/>
      <c r="U25" s="15"/>
    </row>
    <row r="26" spans="2:21" ht="12.75">
      <c r="B26" s="28"/>
      <c r="U26" s="15"/>
    </row>
    <row r="27" spans="2:21" ht="12.75">
      <c r="B27" s="46"/>
      <c r="H27" s="5"/>
      <c r="U27" s="15"/>
    </row>
    <row r="28" spans="2:21" ht="12.75">
      <c r="B28" s="46"/>
      <c r="U28" s="15"/>
    </row>
    <row r="29" spans="2:21" ht="12.75">
      <c r="B29" s="46"/>
      <c r="U29" s="15"/>
    </row>
    <row r="30" spans="2:21" ht="12.75">
      <c r="B30" s="46"/>
      <c r="U30" s="15"/>
    </row>
    <row r="31" spans="2:21" ht="12.75">
      <c r="B31" s="46"/>
      <c r="U31" s="15"/>
    </row>
    <row r="32" spans="2:21" ht="12.75">
      <c r="B32" s="46"/>
      <c r="U32" s="15"/>
    </row>
    <row r="33" spans="2:21" ht="12.75">
      <c r="B33" s="15"/>
      <c r="U33" s="15"/>
    </row>
    <row r="34" spans="2:21" ht="12.75">
      <c r="B34" s="15"/>
      <c r="U34" s="15"/>
    </row>
    <row r="35" spans="2:21" ht="12.75">
      <c r="B35" s="15"/>
      <c r="U35" s="15"/>
    </row>
    <row r="36" spans="2:21" ht="12.75">
      <c r="B36" s="15"/>
      <c r="U36" s="15"/>
    </row>
    <row r="37" spans="2:21" ht="12.75">
      <c r="B37" s="15"/>
      <c r="U37" s="15"/>
    </row>
    <row r="38" ht="12.75">
      <c r="U38" s="15"/>
    </row>
    <row r="39" ht="12.75">
      <c r="U39" s="202"/>
    </row>
    <row r="40" ht="12.75">
      <c r="U40" s="202"/>
    </row>
    <row r="41" ht="12.75">
      <c r="U41" s="14"/>
    </row>
    <row r="42" ht="12.75">
      <c r="U42" s="14"/>
    </row>
    <row r="43" ht="12.75">
      <c r="U43" s="57"/>
    </row>
  </sheetData>
  <sheetProtection/>
  <mergeCells count="40">
    <mergeCell ref="A1:R1"/>
    <mergeCell ref="O2:R2"/>
    <mergeCell ref="P3:R3"/>
    <mergeCell ref="O3:O4"/>
    <mergeCell ref="K3:K4"/>
    <mergeCell ref="E2:E4"/>
    <mergeCell ref="D2:D4"/>
    <mergeCell ref="F2:F4"/>
    <mergeCell ref="L3:N3"/>
    <mergeCell ref="K2:N2"/>
    <mergeCell ref="C13:C14"/>
    <mergeCell ref="C5:C6"/>
    <mergeCell ref="C7:C8"/>
    <mergeCell ref="C9:C10"/>
    <mergeCell ref="C11:C12"/>
    <mergeCell ref="A2:A4"/>
    <mergeCell ref="C2:C4"/>
    <mergeCell ref="B2:B4"/>
    <mergeCell ref="B5:B6"/>
    <mergeCell ref="B7:B8"/>
    <mergeCell ref="D22:F22"/>
    <mergeCell ref="H3:H4"/>
    <mergeCell ref="I3:I4"/>
    <mergeCell ref="J3:J4"/>
    <mergeCell ref="G2:G4"/>
    <mergeCell ref="H2:J2"/>
    <mergeCell ref="D5:D6"/>
    <mergeCell ref="D7:D8"/>
    <mergeCell ref="D9:D10"/>
    <mergeCell ref="D11:D12"/>
    <mergeCell ref="D13:D14"/>
    <mergeCell ref="B9:B10"/>
    <mergeCell ref="B11:B12"/>
    <mergeCell ref="B13:B14"/>
    <mergeCell ref="B15:B16"/>
    <mergeCell ref="A5:A6"/>
    <mergeCell ref="A7:A8"/>
    <mergeCell ref="A9:A10"/>
    <mergeCell ref="A11:A12"/>
    <mergeCell ref="A13:A14"/>
  </mergeCells>
  <printOptions/>
  <pageMargins left="0.7874015748031497" right="0.3937007874015748" top="0.5905511811023623" bottom="0.3937007874015748" header="0" footer="0"/>
  <pageSetup firstPageNumber="2" useFirstPageNumber="1" fitToHeight="1" fitToWidth="1" horizontalDpi="300" verticalDpi="300" orientation="landscape" paperSize="9" scale="85" r:id="rId1"/>
  <headerFooter alignWithMargins="0">
    <oddFooter>&amp;CСтраница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PageLayoutView="0" workbookViewId="0" topLeftCell="A1">
      <selection activeCell="D9" sqref="D9:D10"/>
    </sheetView>
  </sheetViews>
  <sheetFormatPr defaultColWidth="9.00390625" defaultRowHeight="12.75"/>
  <cols>
    <col min="1" max="1" width="4.25390625" style="0" customWidth="1"/>
    <col min="2" max="2" width="11.875" style="0" customWidth="1"/>
    <col min="3" max="3" width="20.625" style="0" customWidth="1"/>
    <col min="4" max="4" width="24.625" style="0" customWidth="1"/>
    <col min="5" max="5" width="11.75390625" style="0" customWidth="1"/>
    <col min="6" max="6" width="8.25390625" style="0" customWidth="1"/>
    <col min="7" max="7" width="7.125" style="0" customWidth="1"/>
    <col min="8" max="8" width="6.625" style="0" customWidth="1"/>
    <col min="9" max="9" width="7.375" style="0" customWidth="1"/>
    <col min="10" max="10" width="6.875" style="0" customWidth="1"/>
    <col min="11" max="11" width="7.875" style="0" customWidth="1"/>
    <col min="12" max="12" width="7.00390625" style="0" customWidth="1"/>
    <col min="13" max="13" width="6.875" style="0" customWidth="1"/>
    <col min="14" max="14" width="6.25390625" style="0" customWidth="1"/>
    <col min="15" max="15" width="7.00390625" style="0" customWidth="1"/>
    <col min="16" max="16" width="6.75390625" style="0" customWidth="1"/>
    <col min="17" max="17" width="7.125" style="0" customWidth="1"/>
    <col min="18" max="18" width="8.125" style="0" customWidth="1"/>
  </cols>
  <sheetData>
    <row r="1" spans="1:18" s="65" customFormat="1" ht="75.75" customHeight="1">
      <c r="A1" s="557" t="s">
        <v>572</v>
      </c>
      <c r="B1" s="557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</row>
    <row r="2" spans="1:18" s="100" customFormat="1" ht="12.75" customHeight="1">
      <c r="A2" s="544" t="s">
        <v>9</v>
      </c>
      <c r="B2" s="546" t="s">
        <v>391</v>
      </c>
      <c r="C2" s="546" t="s">
        <v>163</v>
      </c>
      <c r="D2" s="546" t="s">
        <v>164</v>
      </c>
      <c r="E2" s="546" t="s">
        <v>159</v>
      </c>
      <c r="F2" s="546" t="s">
        <v>165</v>
      </c>
      <c r="G2" s="546" t="s">
        <v>166</v>
      </c>
      <c r="H2" s="554" t="s">
        <v>0</v>
      </c>
      <c r="I2" s="555"/>
      <c r="J2" s="556"/>
      <c r="K2" s="554" t="s">
        <v>1</v>
      </c>
      <c r="L2" s="555"/>
      <c r="M2" s="555"/>
      <c r="N2" s="556"/>
      <c r="O2" s="554" t="s">
        <v>8</v>
      </c>
      <c r="P2" s="555"/>
      <c r="Q2" s="555"/>
      <c r="R2" s="556"/>
    </row>
    <row r="3" spans="1:18" s="100" customFormat="1" ht="12.75">
      <c r="A3" s="547"/>
      <c r="B3" s="560"/>
      <c r="C3" s="547"/>
      <c r="D3" s="547"/>
      <c r="E3" s="547"/>
      <c r="F3" s="547"/>
      <c r="G3" s="547"/>
      <c r="H3" s="546" t="s">
        <v>167</v>
      </c>
      <c r="I3" s="546" t="s">
        <v>168</v>
      </c>
      <c r="J3" s="546" t="s">
        <v>169</v>
      </c>
      <c r="K3" s="546" t="s">
        <v>170</v>
      </c>
      <c r="L3" s="554" t="s">
        <v>0</v>
      </c>
      <c r="M3" s="555"/>
      <c r="N3" s="556"/>
      <c r="O3" s="546" t="s">
        <v>170</v>
      </c>
      <c r="P3" s="554" t="s">
        <v>0</v>
      </c>
      <c r="Q3" s="555"/>
      <c r="R3" s="556"/>
    </row>
    <row r="4" spans="1:18" s="100" customFormat="1" ht="24.75" customHeight="1">
      <c r="A4" s="545"/>
      <c r="B4" s="561"/>
      <c r="C4" s="545"/>
      <c r="D4" s="545"/>
      <c r="E4" s="547"/>
      <c r="F4" s="545"/>
      <c r="G4" s="545"/>
      <c r="H4" s="545"/>
      <c r="I4" s="545"/>
      <c r="J4" s="545"/>
      <c r="K4" s="545"/>
      <c r="L4" s="26" t="s">
        <v>3</v>
      </c>
      <c r="M4" s="26" t="s">
        <v>4</v>
      </c>
      <c r="N4" s="26" t="s">
        <v>5</v>
      </c>
      <c r="O4" s="545"/>
      <c r="P4" s="26" t="s">
        <v>3</v>
      </c>
      <c r="Q4" s="26" t="s">
        <v>4</v>
      </c>
      <c r="R4" s="26" t="s">
        <v>5</v>
      </c>
    </row>
    <row r="5" spans="1:18" s="100" customFormat="1" ht="12.75">
      <c r="A5" s="544">
        <v>1</v>
      </c>
      <c r="B5" s="547" t="s">
        <v>403</v>
      </c>
      <c r="C5" s="540" t="s">
        <v>87</v>
      </c>
      <c r="D5" s="567" t="s">
        <v>594</v>
      </c>
      <c r="E5" s="22" t="s">
        <v>160</v>
      </c>
      <c r="F5" s="66" t="s">
        <v>239</v>
      </c>
      <c r="G5" s="257">
        <f>H5+I5+J5</f>
        <v>6</v>
      </c>
      <c r="H5" s="22"/>
      <c r="I5" s="258">
        <v>6</v>
      </c>
      <c r="J5" s="22"/>
      <c r="K5" s="68">
        <f aca="true" t="shared" si="0" ref="K5:K19">L5+M5+N5</f>
        <v>0</v>
      </c>
      <c r="L5" s="22"/>
      <c r="M5" s="29"/>
      <c r="N5" s="22"/>
      <c r="O5" s="69">
        <f aca="true" t="shared" si="1" ref="O5:O20">P5+Q5+R5</f>
        <v>12</v>
      </c>
      <c r="P5" s="22">
        <v>2</v>
      </c>
      <c r="Q5" s="29">
        <v>10</v>
      </c>
      <c r="R5" s="22"/>
    </row>
    <row r="6" spans="1:18" s="100" customFormat="1" ht="41.25" customHeight="1">
      <c r="A6" s="545"/>
      <c r="B6" s="545"/>
      <c r="C6" s="541"/>
      <c r="D6" s="568"/>
      <c r="E6" s="59"/>
      <c r="F6" s="71"/>
      <c r="G6" s="67"/>
      <c r="H6" s="25"/>
      <c r="I6" s="29"/>
      <c r="J6" s="25"/>
      <c r="K6" s="72">
        <f t="shared" si="0"/>
        <v>0</v>
      </c>
      <c r="L6" s="25"/>
      <c r="M6" s="29"/>
      <c r="N6" s="25"/>
      <c r="O6" s="73">
        <f t="shared" si="1"/>
        <v>114</v>
      </c>
      <c r="P6" s="25">
        <v>16</v>
      </c>
      <c r="Q6" s="29">
        <v>98</v>
      </c>
      <c r="R6" s="25"/>
    </row>
    <row r="7" spans="1:18" s="100" customFormat="1" ht="12.75">
      <c r="A7" s="544">
        <v>2</v>
      </c>
      <c r="B7" s="547" t="s">
        <v>404</v>
      </c>
      <c r="C7" s="540" t="s">
        <v>17</v>
      </c>
      <c r="D7" s="567" t="s">
        <v>595</v>
      </c>
      <c r="E7" s="22" t="s">
        <v>160</v>
      </c>
      <c r="F7" s="29" t="s">
        <v>278</v>
      </c>
      <c r="G7" s="248">
        <f>H7+I7+J7</f>
        <v>1.685</v>
      </c>
      <c r="H7" s="29"/>
      <c r="I7" s="22">
        <v>1.685</v>
      </c>
      <c r="J7" s="29"/>
      <c r="K7" s="68">
        <f t="shared" si="0"/>
        <v>0</v>
      </c>
      <c r="L7" s="29"/>
      <c r="M7" s="22"/>
      <c r="N7" s="29"/>
      <c r="O7" s="69">
        <f t="shared" si="1"/>
        <v>1</v>
      </c>
      <c r="P7" s="29">
        <v>1</v>
      </c>
      <c r="Q7" s="22"/>
      <c r="R7" s="22"/>
    </row>
    <row r="8" spans="1:18" s="100" customFormat="1" ht="41.25" customHeight="1">
      <c r="A8" s="545"/>
      <c r="B8" s="545"/>
      <c r="C8" s="541"/>
      <c r="D8" s="568"/>
      <c r="E8" s="59"/>
      <c r="F8" s="29"/>
      <c r="G8" s="72"/>
      <c r="H8" s="29"/>
      <c r="I8" s="25"/>
      <c r="J8" s="29"/>
      <c r="K8" s="72">
        <f t="shared" si="0"/>
        <v>0</v>
      </c>
      <c r="L8" s="29"/>
      <c r="M8" s="25"/>
      <c r="N8" s="29"/>
      <c r="O8" s="74">
        <f t="shared" si="1"/>
        <v>16</v>
      </c>
      <c r="P8" s="29">
        <v>16</v>
      </c>
      <c r="Q8" s="25"/>
      <c r="R8" s="25"/>
    </row>
    <row r="9" spans="1:18" s="100" customFormat="1" ht="12.75" customHeight="1">
      <c r="A9" s="544">
        <v>3</v>
      </c>
      <c r="B9" s="547" t="s">
        <v>405</v>
      </c>
      <c r="C9" s="542" t="s">
        <v>133</v>
      </c>
      <c r="D9" s="567" t="s">
        <v>595</v>
      </c>
      <c r="E9" s="22" t="s">
        <v>160</v>
      </c>
      <c r="F9" s="66" t="s">
        <v>279</v>
      </c>
      <c r="G9" s="248">
        <f>H9+I9+J9</f>
        <v>0.856</v>
      </c>
      <c r="H9" s="248"/>
      <c r="I9" s="253">
        <v>0.856</v>
      </c>
      <c r="J9" s="76"/>
      <c r="K9" s="68">
        <f t="shared" si="0"/>
        <v>0</v>
      </c>
      <c r="L9" s="66"/>
      <c r="M9" s="29"/>
      <c r="N9" s="76"/>
      <c r="O9" s="69">
        <f t="shared" si="1"/>
        <v>2</v>
      </c>
      <c r="P9" s="66">
        <v>2</v>
      </c>
      <c r="Q9" s="29"/>
      <c r="R9" s="22"/>
    </row>
    <row r="10" spans="1:18" s="100" customFormat="1" ht="44.25" customHeight="1">
      <c r="A10" s="545"/>
      <c r="B10" s="545"/>
      <c r="C10" s="543"/>
      <c r="D10" s="568"/>
      <c r="E10" s="59"/>
      <c r="F10" s="71"/>
      <c r="G10" s="78"/>
      <c r="H10" s="25"/>
      <c r="I10" s="29"/>
      <c r="J10" s="79"/>
      <c r="K10" s="72">
        <f t="shared" si="0"/>
        <v>0</v>
      </c>
      <c r="L10" s="71"/>
      <c r="M10" s="29"/>
      <c r="N10" s="79"/>
      <c r="O10" s="73">
        <f t="shared" si="1"/>
        <v>30</v>
      </c>
      <c r="P10" s="71">
        <v>30</v>
      </c>
      <c r="Q10" s="29"/>
      <c r="R10" s="25"/>
    </row>
    <row r="11" spans="1:18" s="100" customFormat="1" ht="12.75" customHeight="1">
      <c r="A11" s="544">
        <v>4</v>
      </c>
      <c r="B11" s="547" t="s">
        <v>406</v>
      </c>
      <c r="C11" s="542" t="s">
        <v>18</v>
      </c>
      <c r="D11" s="567" t="s">
        <v>594</v>
      </c>
      <c r="E11" s="22" t="s">
        <v>160</v>
      </c>
      <c r="F11" s="29" t="s">
        <v>329</v>
      </c>
      <c r="G11" s="248">
        <f>H11+I11+J11</f>
        <v>3.074</v>
      </c>
      <c r="H11" s="29"/>
      <c r="I11" s="22">
        <v>3.074</v>
      </c>
      <c r="J11" s="22"/>
      <c r="K11" s="68">
        <f t="shared" si="0"/>
        <v>0</v>
      </c>
      <c r="L11" s="29"/>
      <c r="M11" s="22"/>
      <c r="N11" s="29"/>
      <c r="O11" s="74">
        <f t="shared" si="1"/>
        <v>9</v>
      </c>
      <c r="P11" s="29">
        <v>6</v>
      </c>
      <c r="Q11" s="22">
        <v>3</v>
      </c>
      <c r="R11" s="22"/>
    </row>
    <row r="12" spans="1:18" s="100" customFormat="1" ht="42.75" customHeight="1">
      <c r="A12" s="545"/>
      <c r="B12" s="545"/>
      <c r="C12" s="543"/>
      <c r="D12" s="568"/>
      <c r="E12" s="59"/>
      <c r="F12" s="29"/>
      <c r="G12" s="72"/>
      <c r="H12" s="29"/>
      <c r="I12" s="25"/>
      <c r="J12" s="25"/>
      <c r="K12" s="72">
        <f t="shared" si="0"/>
        <v>0</v>
      </c>
      <c r="L12" s="29"/>
      <c r="M12" s="25"/>
      <c r="N12" s="29"/>
      <c r="O12" s="73">
        <f t="shared" si="1"/>
        <v>85</v>
      </c>
      <c r="P12" s="29">
        <v>57</v>
      </c>
      <c r="Q12" s="25">
        <v>28</v>
      </c>
      <c r="R12" s="25"/>
    </row>
    <row r="13" spans="1:18" s="100" customFormat="1" ht="12.75" customHeight="1" hidden="1">
      <c r="A13" s="22"/>
      <c r="B13" s="544" t="s">
        <v>402</v>
      </c>
      <c r="C13" s="58"/>
      <c r="D13" s="58"/>
      <c r="E13" s="80"/>
      <c r="F13" s="22"/>
      <c r="G13" s="67">
        <f aca="true" t="shared" si="2" ref="G13:G19">H13+I13+J13</f>
        <v>0</v>
      </c>
      <c r="H13" s="22"/>
      <c r="I13" s="22"/>
      <c r="J13" s="22"/>
      <c r="K13" s="67">
        <f t="shared" si="0"/>
        <v>0</v>
      </c>
      <c r="L13" s="22"/>
      <c r="M13" s="22"/>
      <c r="N13" s="22"/>
      <c r="O13" s="81">
        <f t="shared" si="1"/>
        <v>0</v>
      </c>
      <c r="P13" s="22"/>
      <c r="Q13" s="22"/>
      <c r="R13" s="22"/>
    </row>
    <row r="14" spans="1:18" s="100" customFormat="1" ht="12.75" customHeight="1" hidden="1">
      <c r="A14" s="25"/>
      <c r="B14" s="545"/>
      <c r="C14" s="59"/>
      <c r="D14" s="59"/>
      <c r="E14" s="59"/>
      <c r="F14" s="25"/>
      <c r="G14" s="67">
        <f t="shared" si="2"/>
        <v>0</v>
      </c>
      <c r="H14" s="25"/>
      <c r="I14" s="25"/>
      <c r="J14" s="25"/>
      <c r="K14" s="67">
        <f t="shared" si="0"/>
        <v>0</v>
      </c>
      <c r="L14" s="25"/>
      <c r="M14" s="25"/>
      <c r="N14" s="25"/>
      <c r="O14" s="81">
        <f t="shared" si="1"/>
        <v>0</v>
      </c>
      <c r="P14" s="25"/>
      <c r="Q14" s="25"/>
      <c r="R14" s="25"/>
    </row>
    <row r="15" spans="1:18" s="100" customFormat="1" ht="12.75" customHeight="1" hidden="1">
      <c r="A15" s="22"/>
      <c r="B15" s="544"/>
      <c r="C15" s="58"/>
      <c r="D15" s="58"/>
      <c r="E15" s="58"/>
      <c r="F15" s="22"/>
      <c r="G15" s="67">
        <f t="shared" si="2"/>
        <v>0</v>
      </c>
      <c r="H15" s="22"/>
      <c r="I15" s="22"/>
      <c r="J15" s="22"/>
      <c r="K15" s="67">
        <f t="shared" si="0"/>
        <v>0</v>
      </c>
      <c r="L15" s="22"/>
      <c r="M15" s="22"/>
      <c r="N15" s="22"/>
      <c r="O15" s="81">
        <f t="shared" si="1"/>
        <v>0</v>
      </c>
      <c r="P15" s="22"/>
      <c r="Q15" s="22"/>
      <c r="R15" s="22"/>
    </row>
    <row r="16" spans="1:18" s="100" customFormat="1" ht="12.75" customHeight="1" hidden="1">
      <c r="A16" s="25"/>
      <c r="B16" s="545"/>
      <c r="C16" s="59"/>
      <c r="D16" s="59"/>
      <c r="E16" s="59"/>
      <c r="F16" s="25"/>
      <c r="G16" s="67">
        <f t="shared" si="2"/>
        <v>0</v>
      </c>
      <c r="H16" s="25"/>
      <c r="I16" s="25"/>
      <c r="J16" s="25"/>
      <c r="K16" s="67">
        <f t="shared" si="0"/>
        <v>0</v>
      </c>
      <c r="L16" s="25"/>
      <c r="M16" s="25"/>
      <c r="N16" s="25"/>
      <c r="O16" s="81">
        <f t="shared" si="1"/>
        <v>0</v>
      </c>
      <c r="P16" s="25"/>
      <c r="Q16" s="25"/>
      <c r="R16" s="25"/>
    </row>
    <row r="17" spans="1:18" s="100" customFormat="1" ht="12.75" customHeight="1" hidden="1">
      <c r="A17" s="22"/>
      <c r="B17" s="22"/>
      <c r="C17" s="58"/>
      <c r="D17" s="58"/>
      <c r="E17" s="58"/>
      <c r="F17" s="22"/>
      <c r="G17" s="67">
        <f t="shared" si="2"/>
        <v>0</v>
      </c>
      <c r="H17" s="22"/>
      <c r="I17" s="22"/>
      <c r="J17" s="22"/>
      <c r="K17" s="67">
        <f t="shared" si="0"/>
        <v>0</v>
      </c>
      <c r="L17" s="22"/>
      <c r="M17" s="22"/>
      <c r="N17" s="22"/>
      <c r="O17" s="81">
        <f t="shared" si="1"/>
        <v>0</v>
      </c>
      <c r="P17" s="22"/>
      <c r="Q17" s="22"/>
      <c r="R17" s="22"/>
    </row>
    <row r="18" spans="1:18" s="100" customFormat="1" ht="12.75" customHeight="1" hidden="1">
      <c r="A18" s="25"/>
      <c r="B18" s="24"/>
      <c r="C18" s="59"/>
      <c r="D18" s="59"/>
      <c r="E18" s="59"/>
      <c r="F18" s="25"/>
      <c r="G18" s="67">
        <f t="shared" si="2"/>
        <v>0</v>
      </c>
      <c r="H18" s="25"/>
      <c r="I18" s="25"/>
      <c r="J18" s="25"/>
      <c r="K18" s="67">
        <f t="shared" si="0"/>
        <v>0</v>
      </c>
      <c r="L18" s="24"/>
      <c r="M18" s="24"/>
      <c r="N18" s="24"/>
      <c r="O18" s="81">
        <f t="shared" si="1"/>
        <v>0</v>
      </c>
      <c r="P18" s="24"/>
      <c r="Q18" s="24"/>
      <c r="R18" s="24"/>
    </row>
    <row r="19" spans="1:18" s="101" customFormat="1" ht="12.75">
      <c r="A19" s="564"/>
      <c r="B19" s="544"/>
      <c r="C19" s="82" t="s">
        <v>10</v>
      </c>
      <c r="D19" s="82"/>
      <c r="E19" s="82"/>
      <c r="F19" s="35"/>
      <c r="G19" s="256">
        <f t="shared" si="2"/>
        <v>11.615</v>
      </c>
      <c r="H19" s="35">
        <f>H5+H7+H9+H11</f>
        <v>0</v>
      </c>
      <c r="I19" s="35">
        <f>I5+I7+I9+I11</f>
        <v>11.615</v>
      </c>
      <c r="J19" s="35">
        <f>J5+J7+J9+J11</f>
        <v>0</v>
      </c>
      <c r="K19" s="83">
        <f t="shared" si="0"/>
        <v>0</v>
      </c>
      <c r="L19" s="35">
        <f aca="true" t="shared" si="3" ref="L19:N20">L5+L7+L9+L11</f>
        <v>0</v>
      </c>
      <c r="M19" s="35">
        <f t="shared" si="3"/>
        <v>0</v>
      </c>
      <c r="N19" s="35">
        <f t="shared" si="3"/>
        <v>0</v>
      </c>
      <c r="O19" s="84">
        <f t="shared" si="1"/>
        <v>24</v>
      </c>
      <c r="P19" s="35">
        <f aca="true" t="shared" si="4" ref="P19:R20">P5+P7+P9+P11</f>
        <v>11</v>
      </c>
      <c r="Q19" s="35">
        <f t="shared" si="4"/>
        <v>13</v>
      </c>
      <c r="R19" s="35">
        <f t="shared" si="4"/>
        <v>0</v>
      </c>
    </row>
    <row r="20" spans="1:18" s="101" customFormat="1" ht="12.75">
      <c r="A20" s="565"/>
      <c r="B20" s="547"/>
      <c r="C20" s="85"/>
      <c r="D20" s="85"/>
      <c r="E20" s="85"/>
      <c r="F20" s="39"/>
      <c r="G20" s="39"/>
      <c r="H20" s="39"/>
      <c r="I20" s="39"/>
      <c r="J20" s="39"/>
      <c r="K20" s="39"/>
      <c r="L20" s="39">
        <f t="shared" si="3"/>
        <v>0</v>
      </c>
      <c r="M20" s="39">
        <f t="shared" si="3"/>
        <v>0</v>
      </c>
      <c r="N20" s="39">
        <f t="shared" si="3"/>
        <v>0</v>
      </c>
      <c r="O20" s="86">
        <f t="shared" si="1"/>
        <v>245</v>
      </c>
      <c r="P20" s="39">
        <f t="shared" si="4"/>
        <v>119</v>
      </c>
      <c r="Q20" s="39">
        <f t="shared" si="4"/>
        <v>126</v>
      </c>
      <c r="R20" s="39">
        <f t="shared" si="4"/>
        <v>0</v>
      </c>
    </row>
    <row r="21" spans="1:18" s="101" customFormat="1" ht="12.75">
      <c r="A21" s="566"/>
      <c r="B21" s="545"/>
      <c r="C21" s="103" t="s">
        <v>162</v>
      </c>
      <c r="D21" s="104"/>
      <c r="E21" s="45" t="s">
        <v>160</v>
      </c>
      <c r="F21" s="102"/>
      <c r="G21" s="45">
        <f>H21+I21+J21</f>
        <v>11.615</v>
      </c>
      <c r="H21" s="45">
        <f>H5+H7+H9+H11</f>
        <v>0</v>
      </c>
      <c r="I21" s="45">
        <f>I5+I7+I9+I11</f>
        <v>11.615</v>
      </c>
      <c r="J21" s="45">
        <f>J5+J7+J9+J11</f>
        <v>0</v>
      </c>
      <c r="K21" s="105"/>
      <c r="L21" s="105"/>
      <c r="M21" s="105"/>
      <c r="N21" s="105"/>
      <c r="O21" s="105"/>
      <c r="P21" s="105"/>
      <c r="Q21" s="105"/>
      <c r="R21" s="105"/>
    </row>
    <row r="22" s="100" customFormat="1" ht="12.75">
      <c r="B22" s="28"/>
    </row>
    <row r="23" spans="1:10" s="100" customFormat="1" ht="48.75" customHeight="1">
      <c r="A23" s="106"/>
      <c r="B23" s="28"/>
      <c r="C23" s="106"/>
      <c r="D23" s="207" t="s">
        <v>595</v>
      </c>
      <c r="E23" s="329"/>
      <c r="F23" s="106"/>
      <c r="G23" s="266">
        <f>G7+G9</f>
        <v>2.541</v>
      </c>
      <c r="H23" s="266">
        <f>H7+H9</f>
        <v>0</v>
      </c>
      <c r="I23" s="266">
        <f>I7+I9</f>
        <v>2.541</v>
      </c>
      <c r="J23" s="266">
        <f>J7+J9</f>
        <v>0</v>
      </c>
    </row>
    <row r="24" spans="1:18" s="100" customFormat="1" ht="45">
      <c r="A24" s="106"/>
      <c r="B24" s="28"/>
      <c r="C24" s="106"/>
      <c r="D24" s="207" t="s">
        <v>594</v>
      </c>
      <c r="E24" s="328"/>
      <c r="F24" s="106"/>
      <c r="G24" s="266">
        <f>G5+G11</f>
        <v>9.074</v>
      </c>
      <c r="H24" s="266">
        <f>H5+H11</f>
        <v>0</v>
      </c>
      <c r="I24" s="266">
        <f>I5+I11</f>
        <v>9.074</v>
      </c>
      <c r="J24" s="266">
        <f>J5+J11</f>
        <v>0</v>
      </c>
      <c r="R24" s="225"/>
    </row>
    <row r="25" spans="1:7" s="100" customFormat="1" ht="45" customHeight="1">
      <c r="A25" s="106"/>
      <c r="B25" s="28"/>
      <c r="C25" s="106"/>
      <c r="D25" s="330"/>
      <c r="E25" s="106"/>
      <c r="F25" s="106"/>
      <c r="G25" s="108"/>
    </row>
    <row r="26" s="15" customFormat="1" ht="12.75">
      <c r="B26" s="28"/>
    </row>
    <row r="27" spans="2:3" s="15" customFormat="1" ht="12.75">
      <c r="B27" s="46"/>
      <c r="C27" s="88"/>
    </row>
    <row r="28" ht="12.75">
      <c r="B28" s="46"/>
    </row>
    <row r="29" ht="12.75">
      <c r="B29" s="46"/>
    </row>
    <row r="30" ht="12.75">
      <c r="B30" s="46"/>
    </row>
    <row r="31" ht="12.75">
      <c r="B31" s="46"/>
    </row>
    <row r="32" ht="12.75">
      <c r="B32" s="46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</sheetData>
  <sheetProtection/>
  <mergeCells count="38">
    <mergeCell ref="C11:C12"/>
    <mergeCell ref="C7:C8"/>
    <mergeCell ref="C9:C10"/>
    <mergeCell ref="C5:C6"/>
    <mergeCell ref="E2:E4"/>
    <mergeCell ref="D5:D6"/>
    <mergeCell ref="D9:D10"/>
    <mergeCell ref="D11:D12"/>
    <mergeCell ref="D7:D8"/>
    <mergeCell ref="A1:R1"/>
    <mergeCell ref="G2:G4"/>
    <mergeCell ref="L3:N3"/>
    <mergeCell ref="K2:N2"/>
    <mergeCell ref="O2:R2"/>
    <mergeCell ref="K3:K4"/>
    <mergeCell ref="H2:J2"/>
    <mergeCell ref="J3:J4"/>
    <mergeCell ref="A2:A4"/>
    <mergeCell ref="O3:O4"/>
    <mergeCell ref="H3:H4"/>
    <mergeCell ref="P3:R3"/>
    <mergeCell ref="C2:C4"/>
    <mergeCell ref="D2:D4"/>
    <mergeCell ref="F2:F4"/>
    <mergeCell ref="I3:I4"/>
    <mergeCell ref="B2:B4"/>
    <mergeCell ref="B5:B6"/>
    <mergeCell ref="B7:B8"/>
    <mergeCell ref="B9:B10"/>
    <mergeCell ref="B11:B12"/>
    <mergeCell ref="B13:B14"/>
    <mergeCell ref="B15:B16"/>
    <mergeCell ref="A5:A6"/>
    <mergeCell ref="A7:A8"/>
    <mergeCell ref="A9:A10"/>
    <mergeCell ref="A11:A12"/>
    <mergeCell ref="A19:A21"/>
    <mergeCell ref="B19:B21"/>
  </mergeCells>
  <printOptions/>
  <pageMargins left="0.7874015748031497" right="0.3937007874015748" top="0.3937007874015748" bottom="0.3937007874015748" header="0" footer="0"/>
  <pageSetup fitToHeight="1" fitToWidth="1" horizontalDpi="300" verticalDpi="300" orientation="landscape" paperSize="9" scale="82" r:id="rId1"/>
  <headerFooter alignWithMargins="0">
    <oddFooter>&amp;CСтраница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A1">
      <selection activeCell="R50" sqref="R50"/>
    </sheetView>
  </sheetViews>
  <sheetFormatPr defaultColWidth="9.00390625" defaultRowHeight="12.75"/>
  <cols>
    <col min="1" max="1" width="4.25390625" style="0" customWidth="1"/>
    <col min="2" max="2" width="14.25390625" style="0" customWidth="1"/>
    <col min="3" max="3" width="24.625" style="0" customWidth="1"/>
    <col min="4" max="4" width="19.625" style="0" customWidth="1"/>
    <col min="5" max="5" width="11.00390625" style="0" customWidth="1"/>
    <col min="6" max="6" width="9.375" style="0" customWidth="1"/>
    <col min="7" max="7" width="8.125" style="0" customWidth="1"/>
    <col min="8" max="9" width="7.25390625" style="0" customWidth="1"/>
    <col min="10" max="10" width="7.125" style="0" customWidth="1"/>
    <col min="11" max="11" width="9.375" style="0" customWidth="1"/>
    <col min="12" max="12" width="8.375" style="0" customWidth="1"/>
    <col min="13" max="13" width="8.25390625" style="0" customWidth="1"/>
    <col min="14" max="14" width="7.25390625" style="0" customWidth="1"/>
    <col min="16" max="16" width="7.25390625" style="0" customWidth="1"/>
    <col min="18" max="18" width="9.625" style="0" customWidth="1"/>
  </cols>
  <sheetData>
    <row r="1" spans="1:18" s="65" customFormat="1" ht="84" customHeight="1">
      <c r="A1" s="557" t="s">
        <v>573</v>
      </c>
      <c r="B1" s="557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</row>
    <row r="2" spans="1:18" s="15" customFormat="1" ht="12.75" customHeight="1">
      <c r="A2" s="544" t="s">
        <v>9</v>
      </c>
      <c r="B2" s="546" t="s">
        <v>391</v>
      </c>
      <c r="C2" s="546" t="s">
        <v>163</v>
      </c>
      <c r="D2" s="546" t="s">
        <v>164</v>
      </c>
      <c r="E2" s="546" t="s">
        <v>159</v>
      </c>
      <c r="F2" s="546" t="s">
        <v>165</v>
      </c>
      <c r="G2" s="546" t="s">
        <v>166</v>
      </c>
      <c r="H2" s="554" t="s">
        <v>0</v>
      </c>
      <c r="I2" s="555"/>
      <c r="J2" s="556"/>
      <c r="K2" s="554" t="s">
        <v>1</v>
      </c>
      <c r="L2" s="555"/>
      <c r="M2" s="555"/>
      <c r="N2" s="556"/>
      <c r="O2" s="554" t="s">
        <v>8</v>
      </c>
      <c r="P2" s="555"/>
      <c r="Q2" s="555"/>
      <c r="R2" s="556"/>
    </row>
    <row r="3" spans="1:18" s="15" customFormat="1" ht="12.75">
      <c r="A3" s="547"/>
      <c r="B3" s="560"/>
      <c r="C3" s="547"/>
      <c r="D3" s="547"/>
      <c r="E3" s="547"/>
      <c r="F3" s="547"/>
      <c r="G3" s="547"/>
      <c r="H3" s="546" t="s">
        <v>167</v>
      </c>
      <c r="I3" s="546" t="s">
        <v>168</v>
      </c>
      <c r="J3" s="546" t="s">
        <v>169</v>
      </c>
      <c r="K3" s="546" t="s">
        <v>170</v>
      </c>
      <c r="L3" s="554" t="s">
        <v>0</v>
      </c>
      <c r="M3" s="555"/>
      <c r="N3" s="556"/>
      <c r="O3" s="546" t="s">
        <v>170</v>
      </c>
      <c r="P3" s="554" t="s">
        <v>0</v>
      </c>
      <c r="Q3" s="555"/>
      <c r="R3" s="556"/>
    </row>
    <row r="4" spans="1:18" s="15" customFormat="1" ht="24.75" customHeight="1">
      <c r="A4" s="545"/>
      <c r="B4" s="561"/>
      <c r="C4" s="545"/>
      <c r="D4" s="545"/>
      <c r="E4" s="545"/>
      <c r="F4" s="545"/>
      <c r="G4" s="545"/>
      <c r="H4" s="545"/>
      <c r="I4" s="545"/>
      <c r="J4" s="545"/>
      <c r="K4" s="545"/>
      <c r="L4" s="26" t="s">
        <v>3</v>
      </c>
      <c r="M4" s="26" t="s">
        <v>4</v>
      </c>
      <c r="N4" s="26" t="s">
        <v>5</v>
      </c>
      <c r="O4" s="545"/>
      <c r="P4" s="26" t="s">
        <v>3</v>
      </c>
      <c r="Q4" s="26" t="s">
        <v>4</v>
      </c>
      <c r="R4" s="26" t="s">
        <v>5</v>
      </c>
    </row>
    <row r="5" spans="1:18" s="15" customFormat="1" ht="25.5">
      <c r="A5" s="544">
        <v>1</v>
      </c>
      <c r="B5" s="547" t="s">
        <v>407</v>
      </c>
      <c r="C5" s="567" t="s">
        <v>125</v>
      </c>
      <c r="D5" s="31" t="s">
        <v>384</v>
      </c>
      <c r="E5" s="28" t="s">
        <v>160</v>
      </c>
      <c r="F5" s="22" t="s">
        <v>264</v>
      </c>
      <c r="G5" s="22">
        <f>H5+I5+J5</f>
        <v>0.62</v>
      </c>
      <c r="H5" s="22"/>
      <c r="I5" s="29">
        <v>0.62</v>
      </c>
      <c r="J5" s="22"/>
      <c r="K5" s="22">
        <f>L5+M5+N5</f>
        <v>0</v>
      </c>
      <c r="L5" s="22"/>
      <c r="M5" s="29"/>
      <c r="N5" s="22"/>
      <c r="O5" s="22">
        <f>P5+Q5+R5</f>
        <v>1</v>
      </c>
      <c r="P5" s="22"/>
      <c r="Q5" s="29">
        <v>1</v>
      </c>
      <c r="R5" s="22"/>
    </row>
    <row r="6" spans="1:18" s="15" customFormat="1" ht="12.75">
      <c r="A6" s="545"/>
      <c r="B6" s="545"/>
      <c r="C6" s="575"/>
      <c r="D6" s="30"/>
      <c r="E6" s="25"/>
      <c r="F6" s="25"/>
      <c r="G6" s="25"/>
      <c r="H6" s="25"/>
      <c r="I6" s="29"/>
      <c r="J6" s="25"/>
      <c r="K6" s="25">
        <f>L6+M6+N6</f>
        <v>0</v>
      </c>
      <c r="L6" s="25"/>
      <c r="M6" s="29"/>
      <c r="N6" s="25"/>
      <c r="O6" s="25">
        <f>P6+Q6+R6</f>
        <v>6</v>
      </c>
      <c r="P6" s="25"/>
      <c r="Q6" s="29">
        <v>6</v>
      </c>
      <c r="R6" s="25"/>
    </row>
    <row r="7" spans="1:18" s="15" customFormat="1" ht="12.75">
      <c r="A7" s="544">
        <v>2</v>
      </c>
      <c r="B7" s="547" t="s">
        <v>408</v>
      </c>
      <c r="C7" s="567" t="s">
        <v>134</v>
      </c>
      <c r="D7" s="427" t="s">
        <v>547</v>
      </c>
      <c r="E7" s="22" t="s">
        <v>160</v>
      </c>
      <c r="F7" s="29" t="s">
        <v>265</v>
      </c>
      <c r="G7" s="68">
        <f aca="true" t="shared" si="0" ref="G7:G35">H7+I7+J7</f>
        <v>34</v>
      </c>
      <c r="H7" s="67"/>
      <c r="I7" s="68">
        <v>34</v>
      </c>
      <c r="J7" s="29"/>
      <c r="K7" s="22">
        <f aca="true" t="shared" si="1" ref="K7:K35">L7+M7+N7</f>
        <v>1</v>
      </c>
      <c r="L7" s="29"/>
      <c r="M7" s="22">
        <v>1</v>
      </c>
      <c r="N7" s="29"/>
      <c r="O7" s="22">
        <f aca="true" t="shared" si="2" ref="O7:O35">P7+Q7+R7</f>
        <v>13</v>
      </c>
      <c r="P7" s="29">
        <v>2</v>
      </c>
      <c r="Q7" s="22">
        <v>11</v>
      </c>
      <c r="R7" s="22"/>
    </row>
    <row r="8" spans="1:18" s="438" customFormat="1" ht="12.75">
      <c r="A8" s="545"/>
      <c r="B8" s="545"/>
      <c r="C8" s="575"/>
      <c r="D8" s="448"/>
      <c r="E8" s="451"/>
      <c r="F8" s="411"/>
      <c r="G8" s="451"/>
      <c r="H8" s="411"/>
      <c r="I8" s="451"/>
      <c r="J8" s="411"/>
      <c r="K8" s="451">
        <f>L8+M8+N8</f>
        <v>17.8</v>
      </c>
      <c r="L8" s="411"/>
      <c r="M8" s="451">
        <v>17.8</v>
      </c>
      <c r="N8" s="411"/>
      <c r="O8" s="451">
        <f>P8+Q8+R8</f>
        <v>119</v>
      </c>
      <c r="P8" s="411">
        <v>26</v>
      </c>
      <c r="Q8" s="451">
        <v>93</v>
      </c>
      <c r="R8" s="451"/>
    </row>
    <row r="9" spans="1:18" s="438" customFormat="1" ht="25.5">
      <c r="A9" s="576">
        <v>3</v>
      </c>
      <c r="B9" s="569" t="s">
        <v>409</v>
      </c>
      <c r="C9" s="571" t="s">
        <v>86</v>
      </c>
      <c r="D9" s="449" t="s">
        <v>384</v>
      </c>
      <c r="E9" s="332" t="s">
        <v>160</v>
      </c>
      <c r="F9" s="332" t="s">
        <v>266</v>
      </c>
      <c r="G9" s="332">
        <f t="shared" si="0"/>
        <v>3.1590000000000003</v>
      </c>
      <c r="H9" s="332">
        <v>0.31</v>
      </c>
      <c r="I9" s="411">
        <v>2.849</v>
      </c>
      <c r="J9" s="332"/>
      <c r="K9" s="332">
        <f t="shared" si="1"/>
        <v>1</v>
      </c>
      <c r="L9" s="332"/>
      <c r="M9" s="411">
        <v>1</v>
      </c>
      <c r="N9" s="332"/>
      <c r="O9" s="332">
        <f t="shared" si="2"/>
        <v>6</v>
      </c>
      <c r="P9" s="332">
        <v>3</v>
      </c>
      <c r="Q9" s="411">
        <v>3</v>
      </c>
      <c r="R9" s="332"/>
    </row>
    <row r="10" spans="1:18" s="438" customFormat="1" ht="12.75">
      <c r="A10" s="570"/>
      <c r="B10" s="570"/>
      <c r="C10" s="572"/>
      <c r="D10" s="448"/>
      <c r="E10" s="451"/>
      <c r="F10" s="451"/>
      <c r="G10" s="451"/>
      <c r="H10" s="451"/>
      <c r="I10" s="411"/>
      <c r="J10" s="451"/>
      <c r="K10" s="451">
        <f>L10+M10+N10</f>
        <v>12</v>
      </c>
      <c r="L10" s="451"/>
      <c r="M10" s="411">
        <v>12</v>
      </c>
      <c r="N10" s="451"/>
      <c r="O10" s="451">
        <f>P10+Q10+R10</f>
        <v>57</v>
      </c>
      <c r="P10" s="451">
        <v>30</v>
      </c>
      <c r="Q10" s="411">
        <v>27</v>
      </c>
      <c r="R10" s="451"/>
    </row>
    <row r="11" spans="1:18" s="438" customFormat="1" ht="25.5">
      <c r="A11" s="576">
        <v>4</v>
      </c>
      <c r="B11" s="569" t="s">
        <v>410</v>
      </c>
      <c r="C11" s="571" t="s">
        <v>126</v>
      </c>
      <c r="D11" s="449" t="s">
        <v>384</v>
      </c>
      <c r="E11" s="332" t="s">
        <v>160</v>
      </c>
      <c r="F11" s="411" t="s">
        <v>267</v>
      </c>
      <c r="G11" s="332">
        <f t="shared" si="0"/>
        <v>3.0719999999999996</v>
      </c>
      <c r="H11" s="411">
        <v>0.82</v>
      </c>
      <c r="I11" s="332">
        <v>2.252</v>
      </c>
      <c r="J11" s="411"/>
      <c r="K11" s="332">
        <f t="shared" si="1"/>
        <v>0</v>
      </c>
      <c r="L11" s="411"/>
      <c r="M11" s="332"/>
      <c r="N11" s="411"/>
      <c r="O11" s="332">
        <f t="shared" si="2"/>
        <v>10</v>
      </c>
      <c r="P11" s="411">
        <v>3</v>
      </c>
      <c r="Q11" s="332">
        <v>7</v>
      </c>
      <c r="R11" s="332"/>
    </row>
    <row r="12" spans="1:18" s="438" customFormat="1" ht="12.75">
      <c r="A12" s="570"/>
      <c r="B12" s="570"/>
      <c r="C12" s="572"/>
      <c r="D12" s="448"/>
      <c r="E12" s="451"/>
      <c r="F12" s="411"/>
      <c r="G12" s="451"/>
      <c r="H12" s="411"/>
      <c r="I12" s="451"/>
      <c r="J12" s="411"/>
      <c r="K12" s="451">
        <f>L12+M12+N12</f>
        <v>0</v>
      </c>
      <c r="L12" s="411"/>
      <c r="M12" s="451"/>
      <c r="N12" s="411"/>
      <c r="O12" s="451">
        <f>P12+Q12+R12</f>
        <v>63</v>
      </c>
      <c r="P12" s="411">
        <v>20</v>
      </c>
      <c r="Q12" s="451">
        <v>43</v>
      </c>
      <c r="R12" s="451"/>
    </row>
    <row r="13" spans="1:18" s="438" customFormat="1" ht="25.5">
      <c r="A13" s="576">
        <v>5</v>
      </c>
      <c r="B13" s="569" t="s">
        <v>411</v>
      </c>
      <c r="C13" s="571" t="s">
        <v>124</v>
      </c>
      <c r="D13" s="449" t="s">
        <v>384</v>
      </c>
      <c r="E13" s="332" t="s">
        <v>160</v>
      </c>
      <c r="F13" s="332" t="s">
        <v>268</v>
      </c>
      <c r="G13" s="332">
        <f t="shared" si="0"/>
        <v>0.785</v>
      </c>
      <c r="H13" s="332"/>
      <c r="I13" s="411">
        <v>0.785</v>
      </c>
      <c r="J13" s="332"/>
      <c r="K13" s="332">
        <f t="shared" si="1"/>
        <v>0</v>
      </c>
      <c r="L13" s="332"/>
      <c r="M13" s="411"/>
      <c r="N13" s="332"/>
      <c r="O13" s="332">
        <f t="shared" si="2"/>
        <v>0</v>
      </c>
      <c r="P13" s="332"/>
      <c r="Q13" s="411"/>
      <c r="R13" s="332"/>
    </row>
    <row r="14" spans="1:18" s="438" customFormat="1" ht="12.75">
      <c r="A14" s="570"/>
      <c r="B14" s="570"/>
      <c r="C14" s="572"/>
      <c r="D14" s="448"/>
      <c r="E14" s="451"/>
      <c r="F14" s="451"/>
      <c r="G14" s="451"/>
      <c r="H14" s="451"/>
      <c r="I14" s="411"/>
      <c r="J14" s="451"/>
      <c r="K14" s="451">
        <f>L14+M14+N14</f>
        <v>0</v>
      </c>
      <c r="L14" s="451"/>
      <c r="M14" s="411"/>
      <c r="N14" s="451"/>
      <c r="O14" s="451">
        <f>P14+Q14+R14</f>
        <v>0</v>
      </c>
      <c r="P14" s="451"/>
      <c r="Q14" s="411"/>
      <c r="R14" s="451"/>
    </row>
    <row r="15" spans="1:18" s="438" customFormat="1" ht="25.5">
      <c r="A15" s="576">
        <v>6</v>
      </c>
      <c r="B15" s="569" t="s">
        <v>412</v>
      </c>
      <c r="C15" s="571" t="s">
        <v>55</v>
      </c>
      <c r="D15" s="449" t="s">
        <v>384</v>
      </c>
      <c r="E15" s="332" t="s">
        <v>160</v>
      </c>
      <c r="F15" s="411" t="s">
        <v>269</v>
      </c>
      <c r="G15" s="442">
        <f t="shared" si="0"/>
        <v>1.972</v>
      </c>
      <c r="H15" s="437">
        <v>1.972</v>
      </c>
      <c r="I15" s="442"/>
      <c r="J15" s="411"/>
      <c r="K15" s="332">
        <f t="shared" si="1"/>
        <v>1</v>
      </c>
      <c r="L15" s="411"/>
      <c r="M15" s="332">
        <v>1</v>
      </c>
      <c r="N15" s="411"/>
      <c r="O15" s="332">
        <f t="shared" si="2"/>
        <v>2</v>
      </c>
      <c r="P15" s="411"/>
      <c r="Q15" s="332">
        <v>2</v>
      </c>
      <c r="R15" s="332"/>
    </row>
    <row r="16" spans="1:18" s="438" customFormat="1" ht="12.75">
      <c r="A16" s="570"/>
      <c r="B16" s="570"/>
      <c r="C16" s="572"/>
      <c r="D16" s="448"/>
      <c r="E16" s="451"/>
      <c r="F16" s="411"/>
      <c r="G16" s="451"/>
      <c r="H16" s="411"/>
      <c r="I16" s="451"/>
      <c r="J16" s="411"/>
      <c r="K16" s="451">
        <f>L16+M16+N16</f>
        <v>11.4</v>
      </c>
      <c r="L16" s="411"/>
      <c r="M16" s="451">
        <v>11.4</v>
      </c>
      <c r="N16" s="411"/>
      <c r="O16" s="451">
        <f>P16+Q16+R16</f>
        <v>22</v>
      </c>
      <c r="P16" s="411"/>
      <c r="Q16" s="451">
        <v>22</v>
      </c>
      <c r="R16" s="451"/>
    </row>
    <row r="17" spans="1:18" s="438" customFormat="1" ht="25.5">
      <c r="A17" s="544">
        <v>7</v>
      </c>
      <c r="B17" s="547" t="s">
        <v>413</v>
      </c>
      <c r="C17" s="567" t="s">
        <v>188</v>
      </c>
      <c r="D17" s="449" t="s">
        <v>384</v>
      </c>
      <c r="E17" s="332" t="s">
        <v>160</v>
      </c>
      <c r="F17" s="453" t="s">
        <v>270</v>
      </c>
      <c r="G17" s="332">
        <f t="shared" si="0"/>
        <v>2.295</v>
      </c>
      <c r="H17" s="453"/>
      <c r="I17" s="332">
        <v>2.295</v>
      </c>
      <c r="J17" s="453"/>
      <c r="K17" s="332">
        <f t="shared" si="1"/>
        <v>0</v>
      </c>
      <c r="L17" s="453"/>
      <c r="M17" s="332"/>
      <c r="N17" s="453"/>
      <c r="O17" s="332">
        <f t="shared" si="2"/>
        <v>0</v>
      </c>
      <c r="P17" s="453"/>
      <c r="Q17" s="332"/>
      <c r="R17" s="332"/>
    </row>
    <row r="18" spans="1:18" s="15" customFormat="1" ht="12.75">
      <c r="A18" s="545"/>
      <c r="B18" s="545"/>
      <c r="C18" s="575"/>
      <c r="D18" s="30"/>
      <c r="E18" s="25"/>
      <c r="F18" s="90"/>
      <c r="G18" s="25"/>
      <c r="H18" s="90"/>
      <c r="I18" s="25"/>
      <c r="J18" s="90"/>
      <c r="K18" s="25">
        <f>L18+M18+N18</f>
        <v>0</v>
      </c>
      <c r="L18" s="90"/>
      <c r="M18" s="25"/>
      <c r="N18" s="90"/>
      <c r="O18" s="25">
        <f>P18+Q18+R18</f>
        <v>0</v>
      </c>
      <c r="P18" s="90"/>
      <c r="Q18" s="25"/>
      <c r="R18" s="25"/>
    </row>
    <row r="19" spans="1:18" s="15" customFormat="1" ht="12.75" customHeight="1" hidden="1">
      <c r="A19" s="22"/>
      <c r="B19" s="547" t="s">
        <v>414</v>
      </c>
      <c r="C19" s="58"/>
      <c r="D19" s="31" t="s">
        <v>189</v>
      </c>
      <c r="E19" s="22"/>
      <c r="F19" s="22"/>
      <c r="G19" s="29">
        <f t="shared" si="0"/>
        <v>0</v>
      </c>
      <c r="H19" s="22"/>
      <c r="I19" s="22"/>
      <c r="J19" s="22"/>
      <c r="K19" s="29">
        <f t="shared" si="1"/>
        <v>0</v>
      </c>
      <c r="L19" s="22"/>
      <c r="M19" s="22"/>
      <c r="N19" s="22"/>
      <c r="O19" s="29">
        <f t="shared" si="2"/>
        <v>0</v>
      </c>
      <c r="P19" s="22"/>
      <c r="Q19" s="22"/>
      <c r="R19" s="22"/>
    </row>
    <row r="20" spans="1:18" s="15" customFormat="1" ht="12.75" customHeight="1" hidden="1">
      <c r="A20" s="25"/>
      <c r="B20" s="545"/>
      <c r="C20" s="59"/>
      <c r="D20" s="30"/>
      <c r="E20" s="25"/>
      <c r="F20" s="25"/>
      <c r="G20" s="29">
        <f t="shared" si="0"/>
        <v>0</v>
      </c>
      <c r="H20" s="25"/>
      <c r="I20" s="25"/>
      <c r="J20" s="25"/>
      <c r="K20" s="29">
        <f t="shared" si="1"/>
        <v>0</v>
      </c>
      <c r="L20" s="25"/>
      <c r="M20" s="25"/>
      <c r="N20" s="25"/>
      <c r="O20" s="29">
        <f t="shared" si="2"/>
        <v>0</v>
      </c>
      <c r="P20" s="25"/>
      <c r="Q20" s="25"/>
      <c r="R20" s="25"/>
    </row>
    <row r="21" spans="1:18" s="15" customFormat="1" ht="12.75" customHeight="1" hidden="1">
      <c r="A21" s="22"/>
      <c r="B21" s="547" t="s">
        <v>415</v>
      </c>
      <c r="C21" s="58"/>
      <c r="D21" s="31" t="s">
        <v>189</v>
      </c>
      <c r="E21" s="22"/>
      <c r="F21" s="22"/>
      <c r="G21" s="29">
        <f t="shared" si="0"/>
        <v>0</v>
      </c>
      <c r="H21" s="22"/>
      <c r="I21" s="22"/>
      <c r="J21" s="22"/>
      <c r="K21" s="29">
        <f t="shared" si="1"/>
        <v>0</v>
      </c>
      <c r="L21" s="22"/>
      <c r="M21" s="22"/>
      <c r="N21" s="22"/>
      <c r="O21" s="29">
        <f t="shared" si="2"/>
        <v>0</v>
      </c>
      <c r="P21" s="22"/>
      <c r="Q21" s="22"/>
      <c r="R21" s="22"/>
    </row>
    <row r="22" spans="1:18" s="15" customFormat="1" ht="12.75" customHeight="1" hidden="1">
      <c r="A22" s="25"/>
      <c r="B22" s="545"/>
      <c r="C22" s="59"/>
      <c r="D22" s="30"/>
      <c r="E22" s="25"/>
      <c r="F22" s="25"/>
      <c r="G22" s="29">
        <f t="shared" si="0"/>
        <v>0</v>
      </c>
      <c r="H22" s="25"/>
      <c r="I22" s="25"/>
      <c r="J22" s="25"/>
      <c r="K22" s="29">
        <f t="shared" si="1"/>
        <v>0</v>
      </c>
      <c r="L22" s="25"/>
      <c r="M22" s="25"/>
      <c r="N22" s="25"/>
      <c r="O22" s="29">
        <f t="shared" si="2"/>
        <v>0</v>
      </c>
      <c r="P22" s="25"/>
      <c r="Q22" s="25"/>
      <c r="R22" s="25"/>
    </row>
    <row r="23" spans="1:18" s="15" customFormat="1" ht="12.75" customHeight="1" hidden="1">
      <c r="A23" s="22"/>
      <c r="B23" s="547" t="s">
        <v>416</v>
      </c>
      <c r="C23" s="58"/>
      <c r="D23" s="31" t="s">
        <v>189</v>
      </c>
      <c r="E23" s="22"/>
      <c r="F23" s="22"/>
      <c r="G23" s="29">
        <f t="shared" si="0"/>
        <v>0</v>
      </c>
      <c r="H23" s="22"/>
      <c r="I23" s="22"/>
      <c r="J23" s="22"/>
      <c r="K23" s="29">
        <f t="shared" si="1"/>
        <v>0</v>
      </c>
      <c r="L23" s="22"/>
      <c r="M23" s="22"/>
      <c r="N23" s="22"/>
      <c r="O23" s="29">
        <f t="shared" si="2"/>
        <v>0</v>
      </c>
      <c r="P23" s="22"/>
      <c r="Q23" s="22"/>
      <c r="R23" s="22"/>
    </row>
    <row r="24" spans="1:18" s="15" customFormat="1" ht="12.75" customHeight="1" hidden="1">
      <c r="A24" s="25"/>
      <c r="B24" s="545"/>
      <c r="C24" s="59"/>
      <c r="D24" s="30"/>
      <c r="E24" s="25"/>
      <c r="F24" s="25"/>
      <c r="G24" s="29">
        <f t="shared" si="0"/>
        <v>0</v>
      </c>
      <c r="H24" s="25"/>
      <c r="I24" s="25"/>
      <c r="J24" s="25"/>
      <c r="K24" s="29">
        <f t="shared" si="1"/>
        <v>0</v>
      </c>
      <c r="L24" s="25"/>
      <c r="M24" s="25"/>
      <c r="N24" s="25"/>
      <c r="O24" s="29">
        <f t="shared" si="2"/>
        <v>0</v>
      </c>
      <c r="P24" s="25"/>
      <c r="Q24" s="25"/>
      <c r="R24" s="25"/>
    </row>
    <row r="25" spans="1:18" s="15" customFormat="1" ht="25.5">
      <c r="A25" s="544">
        <v>8</v>
      </c>
      <c r="B25" s="547" t="s">
        <v>414</v>
      </c>
      <c r="C25" s="573" t="s">
        <v>135</v>
      </c>
      <c r="D25" s="31" t="s">
        <v>384</v>
      </c>
      <c r="E25" s="28" t="s">
        <v>160</v>
      </c>
      <c r="F25" s="22" t="s">
        <v>27</v>
      </c>
      <c r="G25" s="22">
        <f t="shared" si="0"/>
        <v>1.3</v>
      </c>
      <c r="H25" s="22"/>
      <c r="I25" s="22">
        <v>1.3</v>
      </c>
      <c r="J25" s="22"/>
      <c r="K25" s="22">
        <f t="shared" si="1"/>
        <v>0</v>
      </c>
      <c r="L25" s="22"/>
      <c r="M25" s="22"/>
      <c r="N25" s="22"/>
      <c r="O25" s="22">
        <f t="shared" si="2"/>
        <v>1</v>
      </c>
      <c r="P25" s="22"/>
      <c r="Q25" s="22">
        <v>1</v>
      </c>
      <c r="R25" s="22"/>
    </row>
    <row r="26" spans="1:18" s="15" customFormat="1" ht="12.75" customHeight="1">
      <c r="A26" s="545"/>
      <c r="B26" s="545"/>
      <c r="C26" s="574"/>
      <c r="D26" s="30"/>
      <c r="E26" s="25"/>
      <c r="F26" s="25"/>
      <c r="G26" s="25"/>
      <c r="H26" s="25"/>
      <c r="I26" s="25"/>
      <c r="J26" s="25"/>
      <c r="K26" s="25">
        <f>L26+M26+N26</f>
        <v>0</v>
      </c>
      <c r="L26" s="25"/>
      <c r="M26" s="25"/>
      <c r="N26" s="25"/>
      <c r="O26" s="25">
        <f>P26+Q26+R26</f>
        <v>33</v>
      </c>
      <c r="P26" s="25"/>
      <c r="Q26" s="25">
        <v>33</v>
      </c>
      <c r="R26" s="25"/>
    </row>
    <row r="27" spans="1:18" s="15" customFormat="1" ht="25.5">
      <c r="A27" s="544">
        <v>9</v>
      </c>
      <c r="B27" s="547" t="s">
        <v>415</v>
      </c>
      <c r="C27" s="573" t="s">
        <v>330</v>
      </c>
      <c r="D27" s="31" t="s">
        <v>384</v>
      </c>
      <c r="E27" s="23" t="s">
        <v>171</v>
      </c>
      <c r="F27" s="22" t="s">
        <v>271</v>
      </c>
      <c r="G27" s="22">
        <f t="shared" si="0"/>
        <v>3.642</v>
      </c>
      <c r="H27" s="22">
        <v>3.642</v>
      </c>
      <c r="I27" s="22"/>
      <c r="J27" s="22"/>
      <c r="K27" s="22">
        <f t="shared" si="1"/>
        <v>0</v>
      </c>
      <c r="L27" s="22"/>
      <c r="M27" s="22"/>
      <c r="N27" s="22"/>
      <c r="O27" s="22">
        <f t="shared" si="2"/>
        <v>2</v>
      </c>
      <c r="P27" s="22">
        <v>1</v>
      </c>
      <c r="Q27" s="22">
        <v>1</v>
      </c>
      <c r="R27" s="22"/>
    </row>
    <row r="28" spans="1:18" s="15" customFormat="1" ht="12.75" customHeight="1">
      <c r="A28" s="545"/>
      <c r="B28" s="545"/>
      <c r="C28" s="574"/>
      <c r="D28" s="92"/>
      <c r="E28" s="24"/>
      <c r="F28" s="24"/>
      <c r="G28" s="24"/>
      <c r="H28" s="24"/>
      <c r="I28" s="24"/>
      <c r="J28" s="24"/>
      <c r="K28" s="24">
        <f>L28+M28+N28</f>
        <v>0</v>
      </c>
      <c r="L28" s="24"/>
      <c r="M28" s="24"/>
      <c r="N28" s="24"/>
      <c r="O28" s="24">
        <f>P28+Q28+R28</f>
        <v>32</v>
      </c>
      <c r="P28" s="24">
        <v>16</v>
      </c>
      <c r="Q28" s="24">
        <v>16</v>
      </c>
      <c r="R28" s="24"/>
    </row>
    <row r="29" spans="1:18" s="15" customFormat="1" ht="25.5">
      <c r="A29" s="544">
        <v>10</v>
      </c>
      <c r="B29" s="547" t="s">
        <v>416</v>
      </c>
      <c r="C29" s="573" t="s">
        <v>191</v>
      </c>
      <c r="D29" s="31" t="s">
        <v>384</v>
      </c>
      <c r="E29" s="22" t="s">
        <v>160</v>
      </c>
      <c r="F29" s="22" t="s">
        <v>272</v>
      </c>
      <c r="G29" s="248">
        <f t="shared" si="0"/>
        <v>5.973</v>
      </c>
      <c r="H29" s="248"/>
      <c r="I29" s="248">
        <v>5.973</v>
      </c>
      <c r="J29" s="22"/>
      <c r="K29" s="22">
        <f t="shared" si="1"/>
        <v>0</v>
      </c>
      <c r="L29" s="22"/>
      <c r="M29" s="22"/>
      <c r="N29" s="22"/>
      <c r="O29" s="22">
        <f t="shared" si="2"/>
        <v>1</v>
      </c>
      <c r="P29" s="22"/>
      <c r="Q29" s="22">
        <v>1</v>
      </c>
      <c r="R29" s="22"/>
    </row>
    <row r="30" spans="1:18" s="15" customFormat="1" ht="12.75" customHeight="1">
      <c r="A30" s="545"/>
      <c r="B30" s="545"/>
      <c r="C30" s="574"/>
      <c r="D30" s="30"/>
      <c r="E30" s="25"/>
      <c r="F30" s="25"/>
      <c r="G30" s="25"/>
      <c r="H30" s="25"/>
      <c r="I30" s="25"/>
      <c r="J30" s="25"/>
      <c r="K30" s="25">
        <f>L30+M30+N30</f>
        <v>0</v>
      </c>
      <c r="L30" s="25"/>
      <c r="M30" s="25"/>
      <c r="N30" s="25"/>
      <c r="O30" s="25">
        <f>P30+Q30+R30</f>
        <v>22</v>
      </c>
      <c r="P30" s="25"/>
      <c r="Q30" s="25">
        <v>22</v>
      </c>
      <c r="R30" s="25"/>
    </row>
    <row r="31" spans="1:18" s="15" customFormat="1" ht="12.75" customHeight="1">
      <c r="A31" s="544">
        <v>11</v>
      </c>
      <c r="B31" s="547" t="s">
        <v>417</v>
      </c>
      <c r="C31" s="567" t="s">
        <v>136</v>
      </c>
      <c r="D31" s="567" t="s">
        <v>599</v>
      </c>
      <c r="E31" s="22" t="s">
        <v>160</v>
      </c>
      <c r="F31" s="24" t="s">
        <v>327</v>
      </c>
      <c r="G31" s="24">
        <f t="shared" si="0"/>
        <v>3.62</v>
      </c>
      <c r="H31" s="24"/>
      <c r="I31" s="24">
        <v>3.62</v>
      </c>
      <c r="J31" s="24"/>
      <c r="K31" s="24">
        <f t="shared" si="1"/>
        <v>0</v>
      </c>
      <c r="L31" s="24"/>
      <c r="M31" s="24"/>
      <c r="N31" s="24"/>
      <c r="O31" s="24">
        <f t="shared" si="2"/>
        <v>3</v>
      </c>
      <c r="P31" s="24">
        <v>1</v>
      </c>
      <c r="Q31" s="24">
        <v>2</v>
      </c>
      <c r="R31" s="24"/>
    </row>
    <row r="32" spans="1:18" s="15" customFormat="1" ht="31.5" customHeight="1">
      <c r="A32" s="545"/>
      <c r="B32" s="545"/>
      <c r="C32" s="575"/>
      <c r="D32" s="568"/>
      <c r="E32" s="25"/>
      <c r="F32" s="25"/>
      <c r="G32" s="25"/>
      <c r="H32" s="25"/>
      <c r="I32" s="25"/>
      <c r="J32" s="25"/>
      <c r="K32" s="25">
        <f>L32+M32+N32</f>
        <v>0</v>
      </c>
      <c r="L32" s="25"/>
      <c r="M32" s="25"/>
      <c r="N32" s="25"/>
      <c r="O32" s="25">
        <f>P32+Q32+R32</f>
        <v>34</v>
      </c>
      <c r="P32" s="25">
        <v>10</v>
      </c>
      <c r="Q32" s="25">
        <v>24</v>
      </c>
      <c r="R32" s="25"/>
    </row>
    <row r="33" spans="1:18" s="15" customFormat="1" ht="12.75" customHeight="1">
      <c r="A33" s="544">
        <v>12</v>
      </c>
      <c r="B33" s="547" t="s">
        <v>418</v>
      </c>
      <c r="C33" s="567" t="s">
        <v>137</v>
      </c>
      <c r="D33" s="567" t="s">
        <v>594</v>
      </c>
      <c r="E33" s="22" t="s">
        <v>160</v>
      </c>
      <c r="F33" s="22" t="s">
        <v>328</v>
      </c>
      <c r="G33" s="29">
        <f t="shared" si="0"/>
        <v>3.606</v>
      </c>
      <c r="H33" s="22"/>
      <c r="I33" s="22">
        <v>3.606</v>
      </c>
      <c r="J33" s="22"/>
      <c r="K33" s="29">
        <f t="shared" si="1"/>
        <v>0</v>
      </c>
      <c r="L33" s="22"/>
      <c r="M33" s="22"/>
      <c r="N33" s="22"/>
      <c r="O33" s="29">
        <f t="shared" si="2"/>
        <v>2</v>
      </c>
      <c r="P33" s="22"/>
      <c r="Q33" s="22">
        <v>2</v>
      </c>
      <c r="R33" s="22"/>
    </row>
    <row r="34" spans="1:18" s="15" customFormat="1" ht="29.25" customHeight="1">
      <c r="A34" s="545"/>
      <c r="B34" s="545"/>
      <c r="C34" s="575"/>
      <c r="D34" s="568"/>
      <c r="E34" s="25"/>
      <c r="F34" s="25"/>
      <c r="G34" s="25"/>
      <c r="H34" s="25"/>
      <c r="I34" s="25"/>
      <c r="J34" s="25"/>
      <c r="K34" s="24">
        <f>L34+M34+N34</f>
        <v>0</v>
      </c>
      <c r="L34" s="24"/>
      <c r="M34" s="24"/>
      <c r="N34" s="24"/>
      <c r="O34" s="24">
        <f>P34+Q34+R34</f>
        <v>24</v>
      </c>
      <c r="P34" s="24"/>
      <c r="Q34" s="24">
        <v>24</v>
      </c>
      <c r="R34" s="24"/>
    </row>
    <row r="35" spans="1:18" s="15" customFormat="1" ht="25.5">
      <c r="A35" s="544">
        <v>13</v>
      </c>
      <c r="B35" s="547" t="s">
        <v>419</v>
      </c>
      <c r="C35" s="567" t="s">
        <v>183</v>
      </c>
      <c r="D35" s="31" t="s">
        <v>384</v>
      </c>
      <c r="E35" s="22" t="s">
        <v>161</v>
      </c>
      <c r="F35" s="24" t="s">
        <v>544</v>
      </c>
      <c r="G35" s="253">
        <f t="shared" si="0"/>
        <v>8.28</v>
      </c>
      <c r="H35" s="429">
        <v>8.28</v>
      </c>
      <c r="I35" s="24"/>
      <c r="J35" s="91"/>
      <c r="K35" s="22">
        <f t="shared" si="1"/>
        <v>1</v>
      </c>
      <c r="L35" s="22">
        <v>1</v>
      </c>
      <c r="M35" s="22"/>
      <c r="N35" s="22"/>
      <c r="O35" s="22">
        <f t="shared" si="2"/>
        <v>7</v>
      </c>
      <c r="P35" s="22">
        <v>5</v>
      </c>
      <c r="Q35" s="22">
        <v>2</v>
      </c>
      <c r="R35" s="22"/>
    </row>
    <row r="36" spans="1:18" s="15" customFormat="1" ht="12.75" customHeight="1">
      <c r="A36" s="545"/>
      <c r="B36" s="545"/>
      <c r="C36" s="575"/>
      <c r="D36" s="92"/>
      <c r="E36" s="92"/>
      <c r="F36" s="24"/>
      <c r="G36" s="24"/>
      <c r="H36" s="24"/>
      <c r="I36" s="24"/>
      <c r="J36" s="91"/>
      <c r="K36" s="24">
        <f>L36+M36+N36</f>
        <v>26</v>
      </c>
      <c r="L36" s="24">
        <v>26</v>
      </c>
      <c r="M36" s="24"/>
      <c r="N36" s="24"/>
      <c r="O36" s="24">
        <f>P36+Q36+R36</f>
        <v>123</v>
      </c>
      <c r="P36" s="24">
        <v>80</v>
      </c>
      <c r="Q36" s="24">
        <v>43</v>
      </c>
      <c r="R36" s="24"/>
    </row>
    <row r="37" spans="1:18" s="15" customFormat="1" ht="12.75" customHeight="1" hidden="1">
      <c r="A37" s="584"/>
      <c r="B37" s="547"/>
      <c r="C37" s="588"/>
      <c r="D37" s="542"/>
      <c r="E37" s="23"/>
      <c r="F37" s="139"/>
      <c r="G37" s="248"/>
      <c r="H37" s="139"/>
      <c r="I37" s="139"/>
      <c r="J37" s="162"/>
      <c r="K37" s="22"/>
      <c r="L37" s="22"/>
      <c r="M37" s="22"/>
      <c r="N37" s="22"/>
      <c r="O37" s="22"/>
      <c r="P37" s="22"/>
      <c r="Q37" s="22"/>
      <c r="R37" s="22"/>
    </row>
    <row r="38" spans="1:18" s="15" customFormat="1" ht="69.75" customHeight="1" hidden="1">
      <c r="A38" s="585"/>
      <c r="B38" s="545"/>
      <c r="C38" s="589"/>
      <c r="D38" s="543"/>
      <c r="E38" s="203"/>
      <c r="F38" s="143"/>
      <c r="G38" s="25"/>
      <c r="H38" s="143"/>
      <c r="I38" s="143"/>
      <c r="J38" s="163"/>
      <c r="K38" s="24"/>
      <c r="L38" s="24"/>
      <c r="M38" s="24"/>
      <c r="N38" s="24"/>
      <c r="O38" s="24"/>
      <c r="P38" s="24"/>
      <c r="Q38" s="24"/>
      <c r="R38" s="24"/>
    </row>
    <row r="39" spans="1:18" s="202" customFormat="1" ht="12.75" customHeight="1" hidden="1">
      <c r="A39" s="584"/>
      <c r="B39" s="139"/>
      <c r="C39" s="586"/>
      <c r="D39" s="201"/>
      <c r="E39" s="201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</row>
    <row r="40" spans="1:18" s="202" customFormat="1" ht="12.75" customHeight="1" hidden="1">
      <c r="A40" s="585"/>
      <c r="B40" s="143"/>
      <c r="C40" s="587"/>
      <c r="D40" s="203"/>
      <c r="E40" s="203"/>
      <c r="F40" s="144"/>
      <c r="G40" s="143"/>
      <c r="H40" s="143"/>
      <c r="I40" s="143"/>
      <c r="J40" s="143"/>
      <c r="K40" s="148"/>
      <c r="L40" s="143"/>
      <c r="M40" s="143"/>
      <c r="N40" s="143"/>
      <c r="O40" s="148"/>
      <c r="P40" s="143"/>
      <c r="Q40" s="143"/>
      <c r="R40" s="143"/>
    </row>
    <row r="41" spans="1:18" s="14" customFormat="1" ht="12.75">
      <c r="A41" s="35"/>
      <c r="B41" s="35"/>
      <c r="C41" s="82" t="s">
        <v>10</v>
      </c>
      <c r="D41" s="82"/>
      <c r="E41" s="82"/>
      <c r="F41" s="35"/>
      <c r="G41" s="35">
        <f>G39+G37+G35+G33+G31+G29+G27+G25+G17+G15+G13+G11+G9+G7+G5</f>
        <v>72.32400000000001</v>
      </c>
      <c r="H41" s="35">
        <f>H39+H37+H35+H33+H31+H29+H27+H25+H17+H15+H13+H11+H9+H7+H5</f>
        <v>15.024</v>
      </c>
      <c r="I41" s="35">
        <f>I39+I37+I35+I33+I31+I29+I27+I25+I17+I15+I13+I11+I9+I7+I5</f>
        <v>57.3</v>
      </c>
      <c r="J41" s="93">
        <f>J39+J37+J35+J33+J31+J29+J27+J25+J17+J15+J13+J11+J9+J7+J5</f>
        <v>0</v>
      </c>
      <c r="K41" s="35">
        <f>K39+K37+K35+K33+K31+K29+K27+K25+K17+K15+K13+K11+K9+K7+K5</f>
        <v>4</v>
      </c>
      <c r="L41" s="35">
        <f aca="true" t="shared" si="3" ref="L41:R41">L39+L37+L35+L33+L31+L29+L27+L25+L17+L15+L13+L11+L9+L7+L5</f>
        <v>1</v>
      </c>
      <c r="M41" s="35">
        <f t="shared" si="3"/>
        <v>3</v>
      </c>
      <c r="N41" s="35">
        <f t="shared" si="3"/>
        <v>0</v>
      </c>
      <c r="O41" s="35">
        <f t="shared" si="3"/>
        <v>48</v>
      </c>
      <c r="P41" s="35">
        <f t="shared" si="3"/>
        <v>15</v>
      </c>
      <c r="Q41" s="35">
        <f t="shared" si="3"/>
        <v>33</v>
      </c>
      <c r="R41" s="35">
        <f t="shared" si="3"/>
        <v>0</v>
      </c>
    </row>
    <row r="42" spans="1:18" s="14" customFormat="1" ht="13.5" customHeight="1">
      <c r="A42" s="39"/>
      <c r="B42" s="39"/>
      <c r="C42" s="85"/>
      <c r="D42" s="85"/>
      <c r="E42" s="85"/>
      <c r="F42" s="39"/>
      <c r="G42" s="39"/>
      <c r="H42" s="39"/>
      <c r="I42" s="39"/>
      <c r="J42" s="94"/>
      <c r="K42" s="39">
        <f>K40+K38+K36+K34+K32+K30+K28+K26+K18+K16+K14+K12+K10+K8+K6</f>
        <v>67.2</v>
      </c>
      <c r="L42" s="39">
        <f aca="true" t="shared" si="4" ref="L42:R42">L40+L38+L36+L34+L32+L30+L28+L26+L18+L16+L14+L12+L10+L8+L6</f>
        <v>26</v>
      </c>
      <c r="M42" s="39">
        <f t="shared" si="4"/>
        <v>41.2</v>
      </c>
      <c r="N42" s="39">
        <f t="shared" si="4"/>
        <v>0</v>
      </c>
      <c r="O42" s="39">
        <f t="shared" si="4"/>
        <v>535</v>
      </c>
      <c r="P42" s="39">
        <f t="shared" si="4"/>
        <v>182</v>
      </c>
      <c r="Q42" s="39">
        <f t="shared" si="4"/>
        <v>353</v>
      </c>
      <c r="R42" s="39">
        <f t="shared" si="4"/>
        <v>0</v>
      </c>
    </row>
    <row r="43" spans="1:18" s="57" customFormat="1" ht="12.75">
      <c r="A43" s="590"/>
      <c r="B43" s="412"/>
      <c r="C43" s="578" t="s">
        <v>162</v>
      </c>
      <c r="D43" s="579"/>
      <c r="E43" s="97" t="s">
        <v>171</v>
      </c>
      <c r="F43" s="95"/>
      <c r="G43" s="218">
        <f>H43+I43+J43</f>
        <v>3.642</v>
      </c>
      <c r="H43" s="272">
        <f>H27+H37</f>
        <v>3.642</v>
      </c>
      <c r="I43" s="272">
        <f>I27</f>
        <v>0</v>
      </c>
      <c r="J43" s="272">
        <f>J27</f>
        <v>0</v>
      </c>
      <c r="K43" s="96"/>
      <c r="L43" s="96"/>
      <c r="M43" s="96"/>
      <c r="N43" s="96"/>
      <c r="O43" s="96"/>
      <c r="P43" s="96"/>
      <c r="Q43" s="96"/>
      <c r="R43" s="96"/>
    </row>
    <row r="44" spans="1:18" s="14" customFormat="1" ht="13.5">
      <c r="A44" s="591"/>
      <c r="B44" s="413"/>
      <c r="C44" s="580"/>
      <c r="D44" s="581"/>
      <c r="E44" s="98" t="s">
        <v>161</v>
      </c>
      <c r="F44" s="44"/>
      <c r="G44" s="218">
        <f>H44+I44+J44</f>
        <v>8.28</v>
      </c>
      <c r="H44" s="220">
        <f>H35</f>
        <v>8.28</v>
      </c>
      <c r="I44" s="220">
        <f>I35</f>
        <v>0</v>
      </c>
      <c r="J44" s="220">
        <f>J35</f>
        <v>0</v>
      </c>
      <c r="K44" s="46"/>
      <c r="L44" s="46"/>
      <c r="M44" s="46"/>
      <c r="N44" s="46"/>
      <c r="O44" s="46"/>
      <c r="P44" s="46"/>
      <c r="Q44" s="46"/>
      <c r="R44" s="46"/>
    </row>
    <row r="45" spans="1:18" s="14" customFormat="1" ht="13.5">
      <c r="A45" s="592"/>
      <c r="B45" s="414"/>
      <c r="C45" s="582"/>
      <c r="D45" s="583"/>
      <c r="E45" s="98" t="s">
        <v>160</v>
      </c>
      <c r="F45" s="44"/>
      <c r="G45" s="218">
        <f>H45+I45+J45</f>
        <v>60.40199999999999</v>
      </c>
      <c r="H45" s="220">
        <f>H5+H7+H9+H11+H13+H15+H17+H25+H29+H31+H33</f>
        <v>3.102</v>
      </c>
      <c r="I45" s="220">
        <f>I5+I7+I9+I11+I13+I15+I17+I25+I29+I31+I33</f>
        <v>57.29999999999999</v>
      </c>
      <c r="J45" s="220">
        <f>J5+J7+J9+J11+J13+J15+J17+J25+J29+J31+J33</f>
        <v>0</v>
      </c>
      <c r="K45" s="46"/>
      <c r="L45" s="294"/>
      <c r="M45" s="46"/>
      <c r="N45" s="46"/>
      <c r="O45" s="46">
        <f aca="true" t="shared" si="5" ref="O45:R46">O41-O33-O31-O7</f>
        <v>30</v>
      </c>
      <c r="P45" s="46">
        <f t="shared" si="5"/>
        <v>12</v>
      </c>
      <c r="Q45" s="46">
        <f t="shared" si="5"/>
        <v>18</v>
      </c>
      <c r="R45" s="46">
        <f t="shared" si="5"/>
        <v>0</v>
      </c>
    </row>
    <row r="46" spans="15:18" s="15" customFormat="1" ht="12.75">
      <c r="O46" s="46">
        <f t="shared" si="5"/>
        <v>358</v>
      </c>
      <c r="P46" s="46">
        <f t="shared" si="5"/>
        <v>146</v>
      </c>
      <c r="Q46" s="46">
        <f t="shared" si="5"/>
        <v>212</v>
      </c>
      <c r="R46" s="46">
        <f t="shared" si="5"/>
        <v>0</v>
      </c>
    </row>
    <row r="47" spans="4:10" s="15" customFormat="1" ht="15.75" customHeight="1">
      <c r="D47" s="577" t="s">
        <v>384</v>
      </c>
      <c r="E47" s="577"/>
      <c r="F47" s="57"/>
      <c r="G47" s="259">
        <f>G5+G9+G11+G13+G15+G17+G25+G27+G29+G35+G37</f>
        <v>31.098</v>
      </c>
      <c r="H47" s="259">
        <f>H5+H9+H11+H13+H15+H17+H25+H27+H29+H35+H37</f>
        <v>15.024</v>
      </c>
      <c r="I47" s="259">
        <f>I5+I9+I11+I13+I15+I17+I25+I27+I29+I35+I37</f>
        <v>16.074</v>
      </c>
      <c r="J47" s="259">
        <f>J5+J9+J11+J13+J15+J17+J25+J27+J29+J35+J37</f>
        <v>0</v>
      </c>
    </row>
    <row r="48" spans="4:10" s="15" customFormat="1" ht="45" customHeight="1">
      <c r="D48" s="107" t="s">
        <v>594</v>
      </c>
      <c r="E48" s="87"/>
      <c r="F48" s="57"/>
      <c r="G48" s="259">
        <f>G31+G33</f>
        <v>7.226</v>
      </c>
      <c r="H48" s="259">
        <f>H31+H33</f>
        <v>0</v>
      </c>
      <c r="I48" s="259">
        <f>I31+I33</f>
        <v>7.226</v>
      </c>
      <c r="J48" s="259">
        <f>J31+J33</f>
        <v>0</v>
      </c>
    </row>
    <row r="49" spans="4:10" s="15" customFormat="1" ht="12.75">
      <c r="D49" s="593" t="s">
        <v>547</v>
      </c>
      <c r="E49" s="593"/>
      <c r="F49" s="57"/>
      <c r="G49" s="259">
        <f>G7</f>
        <v>34</v>
      </c>
      <c r="H49" s="259">
        <f>H7</f>
        <v>0</v>
      </c>
      <c r="I49" s="259">
        <f>I7</f>
        <v>34</v>
      </c>
      <c r="J49" s="259">
        <f>J7</f>
        <v>0</v>
      </c>
    </row>
    <row r="50" s="15" customFormat="1" ht="12.75"/>
    <row r="51" ht="12.75">
      <c r="G51" s="213"/>
    </row>
  </sheetData>
  <sheetProtection/>
  <mergeCells count="72">
    <mergeCell ref="D49:E49"/>
    <mergeCell ref="A1:R1"/>
    <mergeCell ref="H2:J2"/>
    <mergeCell ref="E2:E4"/>
    <mergeCell ref="A2:A4"/>
    <mergeCell ref="C2:C4"/>
    <mergeCell ref="J3:J4"/>
    <mergeCell ref="K3:K4"/>
    <mergeCell ref="P3:R3"/>
    <mergeCell ref="O3:O4"/>
    <mergeCell ref="O2:R2"/>
    <mergeCell ref="A43:A45"/>
    <mergeCell ref="H3:H4"/>
    <mergeCell ref="L3:N3"/>
    <mergeCell ref="A11:A12"/>
    <mergeCell ref="A5:A6"/>
    <mergeCell ref="A7:A8"/>
    <mergeCell ref="A9:A10"/>
    <mergeCell ref="F2:F4"/>
    <mergeCell ref="K2:N2"/>
    <mergeCell ref="G2:G4"/>
    <mergeCell ref="A35:A36"/>
    <mergeCell ref="A37:A38"/>
    <mergeCell ref="A39:A40"/>
    <mergeCell ref="C39:C40"/>
    <mergeCell ref="C37:C38"/>
    <mergeCell ref="D37:D38"/>
    <mergeCell ref="C35:C36"/>
    <mergeCell ref="B35:B36"/>
    <mergeCell ref="C31:C32"/>
    <mergeCell ref="C9:C10"/>
    <mergeCell ref="C5:C6"/>
    <mergeCell ref="C11:C12"/>
    <mergeCell ref="C13:C14"/>
    <mergeCell ref="D47:E47"/>
    <mergeCell ref="C43:D45"/>
    <mergeCell ref="C7:C8"/>
    <mergeCell ref="D31:D32"/>
    <mergeCell ref="D33:D34"/>
    <mergeCell ref="A15:A16"/>
    <mergeCell ref="A13:A14"/>
    <mergeCell ref="C25:C26"/>
    <mergeCell ref="I3:I4"/>
    <mergeCell ref="D2:D4"/>
    <mergeCell ref="C17:C18"/>
    <mergeCell ref="B2:B4"/>
    <mergeCell ref="B5:B6"/>
    <mergeCell ref="B7:B8"/>
    <mergeCell ref="B9:B10"/>
    <mergeCell ref="A33:A34"/>
    <mergeCell ref="A17:A18"/>
    <mergeCell ref="A27:A28"/>
    <mergeCell ref="A29:A30"/>
    <mergeCell ref="A25:A26"/>
    <mergeCell ref="C15:C16"/>
    <mergeCell ref="A31:A32"/>
    <mergeCell ref="C29:C30"/>
    <mergeCell ref="C33:C34"/>
    <mergeCell ref="C27:C28"/>
    <mergeCell ref="B11:B12"/>
    <mergeCell ref="B13:B14"/>
    <mergeCell ref="B15:B16"/>
    <mergeCell ref="B17:B18"/>
    <mergeCell ref="B19:B20"/>
    <mergeCell ref="B21:B22"/>
    <mergeCell ref="B37:B38"/>
    <mergeCell ref="B23:B24"/>
    <mergeCell ref="B25:B26"/>
    <mergeCell ref="B27:B28"/>
    <mergeCell ref="B29:B30"/>
    <mergeCell ref="B31:B32"/>
    <mergeCell ref="B33:B34"/>
  </mergeCells>
  <printOptions/>
  <pageMargins left="0.7874015748031497" right="0.3937007874015748" top="0.3937007874015748" bottom="0" header="0" footer="0"/>
  <pageSetup fitToHeight="1" fitToWidth="1" horizontalDpi="600" verticalDpi="600" orientation="landscape" paperSize="9" scale="72" r:id="rId1"/>
  <headerFooter alignWithMargins="0">
    <oddFooter>&amp;CСтраница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PageLayoutView="0" workbookViewId="0" topLeftCell="A1">
      <selection activeCell="A1" sqref="A1:R1"/>
    </sheetView>
  </sheetViews>
  <sheetFormatPr defaultColWidth="9.00390625" defaultRowHeight="12.75"/>
  <cols>
    <col min="1" max="1" width="4.25390625" style="0" customWidth="1"/>
    <col min="2" max="2" width="13.00390625" style="0" customWidth="1"/>
    <col min="3" max="3" width="20.625" style="0" customWidth="1"/>
    <col min="4" max="4" width="21.125" style="0" customWidth="1"/>
    <col min="5" max="5" width="12.75390625" style="0" customWidth="1"/>
    <col min="6" max="6" width="8.25390625" style="0" customWidth="1"/>
    <col min="7" max="7" width="7.125" style="0" customWidth="1"/>
    <col min="8" max="8" width="6.625" style="0" customWidth="1"/>
    <col min="9" max="9" width="7.375" style="0" customWidth="1"/>
    <col min="10" max="10" width="6.875" style="0" customWidth="1"/>
    <col min="11" max="11" width="7.875" style="0" customWidth="1"/>
    <col min="12" max="12" width="7.00390625" style="0" customWidth="1"/>
    <col min="13" max="13" width="6.875" style="0" customWidth="1"/>
    <col min="14" max="14" width="6.25390625" style="0" customWidth="1"/>
    <col min="15" max="15" width="7.00390625" style="0" customWidth="1"/>
    <col min="16" max="16" width="6.75390625" style="0" customWidth="1"/>
    <col min="17" max="17" width="7.125" style="0" customWidth="1"/>
    <col min="18" max="18" width="8.125" style="0" customWidth="1"/>
  </cols>
  <sheetData>
    <row r="1" spans="1:18" s="65" customFormat="1" ht="69.75" customHeight="1">
      <c r="A1" s="557" t="s">
        <v>574</v>
      </c>
      <c r="B1" s="557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</row>
    <row r="2" spans="1:18" s="15" customFormat="1" ht="12.75" customHeight="1">
      <c r="A2" s="544" t="s">
        <v>9</v>
      </c>
      <c r="B2" s="546" t="s">
        <v>391</v>
      </c>
      <c r="C2" s="546" t="s">
        <v>163</v>
      </c>
      <c r="D2" s="546" t="s">
        <v>164</v>
      </c>
      <c r="E2" s="546" t="s">
        <v>159</v>
      </c>
      <c r="F2" s="546" t="s">
        <v>165</v>
      </c>
      <c r="G2" s="546" t="s">
        <v>166</v>
      </c>
      <c r="H2" s="554" t="s">
        <v>0</v>
      </c>
      <c r="I2" s="555"/>
      <c r="J2" s="556"/>
      <c r="K2" s="554" t="s">
        <v>1</v>
      </c>
      <c r="L2" s="555"/>
      <c r="M2" s="555"/>
      <c r="N2" s="556"/>
      <c r="O2" s="554" t="s">
        <v>8</v>
      </c>
      <c r="P2" s="555"/>
      <c r="Q2" s="555"/>
      <c r="R2" s="556"/>
    </row>
    <row r="3" spans="1:18" s="15" customFormat="1" ht="12.75">
      <c r="A3" s="547"/>
      <c r="B3" s="560"/>
      <c r="C3" s="547"/>
      <c r="D3" s="547"/>
      <c r="E3" s="547"/>
      <c r="F3" s="547"/>
      <c r="G3" s="547"/>
      <c r="H3" s="546" t="s">
        <v>167</v>
      </c>
      <c r="I3" s="546" t="s">
        <v>168</v>
      </c>
      <c r="J3" s="546" t="s">
        <v>169</v>
      </c>
      <c r="K3" s="546" t="s">
        <v>170</v>
      </c>
      <c r="L3" s="554" t="s">
        <v>0</v>
      </c>
      <c r="M3" s="555"/>
      <c r="N3" s="556"/>
      <c r="O3" s="546" t="s">
        <v>170</v>
      </c>
      <c r="P3" s="554" t="s">
        <v>0</v>
      </c>
      <c r="Q3" s="555"/>
      <c r="R3" s="556"/>
    </row>
    <row r="4" spans="1:18" s="15" customFormat="1" ht="24.75" customHeight="1">
      <c r="A4" s="545"/>
      <c r="B4" s="561"/>
      <c r="C4" s="545"/>
      <c r="D4" s="545"/>
      <c r="E4" s="545"/>
      <c r="F4" s="545"/>
      <c r="G4" s="545"/>
      <c r="H4" s="545"/>
      <c r="I4" s="545"/>
      <c r="J4" s="545"/>
      <c r="K4" s="545"/>
      <c r="L4" s="26" t="s">
        <v>3</v>
      </c>
      <c r="M4" s="26" t="s">
        <v>4</v>
      </c>
      <c r="N4" s="26" t="s">
        <v>5</v>
      </c>
      <c r="O4" s="545"/>
      <c r="P4" s="26" t="s">
        <v>3</v>
      </c>
      <c r="Q4" s="26" t="s">
        <v>4</v>
      </c>
      <c r="R4" s="26" t="s">
        <v>5</v>
      </c>
    </row>
    <row r="5" spans="1:18" s="15" customFormat="1" ht="25.5">
      <c r="A5" s="544">
        <v>1</v>
      </c>
      <c r="B5" s="547" t="s">
        <v>420</v>
      </c>
      <c r="C5" s="542" t="s">
        <v>83</v>
      </c>
      <c r="D5" s="75" t="s">
        <v>259</v>
      </c>
      <c r="E5" s="22" t="s">
        <v>160</v>
      </c>
      <c r="F5" s="29" t="s">
        <v>280</v>
      </c>
      <c r="G5" s="22">
        <f>H5+I5+J5</f>
        <v>1.686</v>
      </c>
      <c r="H5" s="29"/>
      <c r="I5" s="22">
        <v>1.686</v>
      </c>
      <c r="J5" s="29"/>
      <c r="K5" s="22">
        <f aca="true" t="shared" si="0" ref="K5:K14">L5+M5+N5</f>
        <v>0</v>
      </c>
      <c r="L5" s="29"/>
      <c r="M5" s="22"/>
      <c r="N5" s="29"/>
      <c r="O5" s="22">
        <f aca="true" t="shared" si="1" ref="O5:O14">P5+Q5+R5</f>
        <v>1</v>
      </c>
      <c r="P5" s="29"/>
      <c r="Q5" s="22">
        <v>1</v>
      </c>
      <c r="R5" s="22"/>
    </row>
    <row r="6" spans="1:18" s="15" customFormat="1" ht="12.75">
      <c r="A6" s="545"/>
      <c r="B6" s="545"/>
      <c r="C6" s="543"/>
      <c r="D6" s="59"/>
      <c r="E6" s="59"/>
      <c r="F6" s="29"/>
      <c r="G6" s="25">
        <f>H6+I6+J6</f>
        <v>0</v>
      </c>
      <c r="H6" s="29"/>
      <c r="I6" s="25"/>
      <c r="J6" s="29"/>
      <c r="K6" s="25">
        <f t="shared" si="0"/>
        <v>0</v>
      </c>
      <c r="L6" s="29"/>
      <c r="M6" s="25"/>
      <c r="N6" s="29"/>
      <c r="O6" s="25">
        <f t="shared" si="1"/>
        <v>13</v>
      </c>
      <c r="P6" s="29"/>
      <c r="Q6" s="25">
        <v>13</v>
      </c>
      <c r="R6" s="25"/>
    </row>
    <row r="7" spans="1:18" s="15" customFormat="1" ht="25.5">
      <c r="A7" s="544">
        <v>2</v>
      </c>
      <c r="B7" s="547" t="s">
        <v>421</v>
      </c>
      <c r="C7" s="542" t="s">
        <v>84</v>
      </c>
      <c r="D7" s="75" t="s">
        <v>259</v>
      </c>
      <c r="E7" s="22" t="s">
        <v>160</v>
      </c>
      <c r="F7" s="76" t="s">
        <v>281</v>
      </c>
      <c r="G7" s="22">
        <f>H7+I7+J7</f>
        <v>4.684</v>
      </c>
      <c r="H7" s="66"/>
      <c r="I7" s="29">
        <v>4.684</v>
      </c>
      <c r="J7" s="76"/>
      <c r="K7" s="22">
        <f t="shared" si="0"/>
        <v>0</v>
      </c>
      <c r="L7" s="66"/>
      <c r="M7" s="29"/>
      <c r="N7" s="22"/>
      <c r="O7" s="22">
        <f t="shared" si="1"/>
        <v>5</v>
      </c>
      <c r="P7" s="22">
        <v>4</v>
      </c>
      <c r="Q7" s="29">
        <v>1</v>
      </c>
      <c r="R7" s="22"/>
    </row>
    <row r="8" spans="1:18" s="15" customFormat="1" ht="12.75">
      <c r="A8" s="545"/>
      <c r="B8" s="545"/>
      <c r="C8" s="543"/>
      <c r="D8" s="59"/>
      <c r="E8" s="70"/>
      <c r="F8" s="79"/>
      <c r="G8" s="25"/>
      <c r="H8" s="71"/>
      <c r="I8" s="29"/>
      <c r="J8" s="79"/>
      <c r="K8" s="25">
        <f t="shared" si="0"/>
        <v>0</v>
      </c>
      <c r="L8" s="71"/>
      <c r="M8" s="29"/>
      <c r="N8" s="25"/>
      <c r="O8" s="25">
        <f t="shared" si="1"/>
        <v>53</v>
      </c>
      <c r="P8" s="25">
        <v>47</v>
      </c>
      <c r="Q8" s="29">
        <v>6</v>
      </c>
      <c r="R8" s="25"/>
    </row>
    <row r="9" spans="1:18" s="15" customFormat="1" ht="25.5">
      <c r="A9" s="544">
        <v>3</v>
      </c>
      <c r="B9" s="547" t="s">
        <v>422</v>
      </c>
      <c r="C9" s="542" t="s">
        <v>85</v>
      </c>
      <c r="D9" s="75" t="s">
        <v>259</v>
      </c>
      <c r="E9" s="22" t="s">
        <v>160</v>
      </c>
      <c r="F9" s="29" t="s">
        <v>282</v>
      </c>
      <c r="G9" s="22">
        <f>H9+I9+J9</f>
        <v>12.435</v>
      </c>
      <c r="H9" s="29"/>
      <c r="I9" s="22">
        <v>12.435</v>
      </c>
      <c r="J9" s="29"/>
      <c r="K9" s="22">
        <f t="shared" si="0"/>
        <v>0</v>
      </c>
      <c r="L9" s="29"/>
      <c r="M9" s="22"/>
      <c r="N9" s="29"/>
      <c r="O9" s="22">
        <f t="shared" si="1"/>
        <v>5</v>
      </c>
      <c r="P9" s="29">
        <v>2</v>
      </c>
      <c r="Q9" s="22">
        <v>3</v>
      </c>
      <c r="R9" s="22"/>
    </row>
    <row r="10" spans="1:18" s="15" customFormat="1" ht="12.75">
      <c r="A10" s="545"/>
      <c r="B10" s="545"/>
      <c r="C10" s="543"/>
      <c r="D10" s="80"/>
      <c r="E10" s="59"/>
      <c r="F10" s="29"/>
      <c r="G10" s="25"/>
      <c r="H10" s="29"/>
      <c r="I10" s="25"/>
      <c r="J10" s="29"/>
      <c r="K10" s="25">
        <f t="shared" si="0"/>
        <v>0</v>
      </c>
      <c r="L10" s="29"/>
      <c r="M10" s="25"/>
      <c r="N10" s="29"/>
      <c r="O10" s="25">
        <f t="shared" si="1"/>
        <v>37</v>
      </c>
      <c r="P10" s="29">
        <v>14</v>
      </c>
      <c r="Q10" s="25">
        <v>23</v>
      </c>
      <c r="R10" s="25"/>
    </row>
    <row r="11" spans="1:18" s="15" customFormat="1" ht="51">
      <c r="A11" s="544">
        <v>4</v>
      </c>
      <c r="B11" s="547" t="s">
        <v>423</v>
      </c>
      <c r="C11" s="542" t="s">
        <v>140</v>
      </c>
      <c r="D11" s="110" t="s">
        <v>538</v>
      </c>
      <c r="E11" s="22" t="s">
        <v>160</v>
      </c>
      <c r="F11" s="76" t="s">
        <v>376</v>
      </c>
      <c r="G11" s="248">
        <f>H11+I11+J11</f>
        <v>8.324</v>
      </c>
      <c r="H11" s="260"/>
      <c r="I11" s="253">
        <v>8.324</v>
      </c>
      <c r="J11" s="76"/>
      <c r="K11" s="22">
        <f t="shared" si="0"/>
        <v>0</v>
      </c>
      <c r="L11" s="66"/>
      <c r="M11" s="29"/>
      <c r="N11" s="22"/>
      <c r="O11" s="22">
        <f t="shared" si="1"/>
        <v>9</v>
      </c>
      <c r="P11" s="22">
        <v>8</v>
      </c>
      <c r="Q11" s="29">
        <v>1</v>
      </c>
      <c r="R11" s="22"/>
    </row>
    <row r="12" spans="1:18" s="15" customFormat="1" ht="12.75">
      <c r="A12" s="545"/>
      <c r="B12" s="545"/>
      <c r="C12" s="543"/>
      <c r="D12" s="59"/>
      <c r="E12" s="59"/>
      <c r="F12" s="79"/>
      <c r="G12" s="25"/>
      <c r="H12" s="71"/>
      <c r="I12" s="29"/>
      <c r="J12" s="79"/>
      <c r="K12" s="25">
        <f t="shared" si="0"/>
        <v>0</v>
      </c>
      <c r="L12" s="71"/>
      <c r="M12" s="29"/>
      <c r="N12" s="25"/>
      <c r="O12" s="25">
        <f t="shared" si="1"/>
        <v>118</v>
      </c>
      <c r="P12" s="25">
        <v>109</v>
      </c>
      <c r="Q12" s="29">
        <v>9</v>
      </c>
      <c r="R12" s="25"/>
    </row>
    <row r="13" spans="1:18" s="15" customFormat="1" ht="38.25" customHeight="1">
      <c r="A13" s="544">
        <v>5</v>
      </c>
      <c r="B13" s="547" t="s">
        <v>424</v>
      </c>
      <c r="C13" s="542" t="s">
        <v>196</v>
      </c>
      <c r="D13" s="75" t="s">
        <v>259</v>
      </c>
      <c r="E13" s="22" t="s">
        <v>160</v>
      </c>
      <c r="F13" s="29" t="s">
        <v>283</v>
      </c>
      <c r="G13" s="22">
        <f>H13+I13+J13</f>
        <v>2.239</v>
      </c>
      <c r="H13" s="29">
        <v>2.239</v>
      </c>
      <c r="I13" s="22"/>
      <c r="J13" s="29"/>
      <c r="K13" s="22">
        <f t="shared" si="0"/>
        <v>0</v>
      </c>
      <c r="L13" s="29"/>
      <c r="M13" s="22"/>
      <c r="N13" s="29"/>
      <c r="O13" s="22">
        <f t="shared" si="1"/>
        <v>2</v>
      </c>
      <c r="P13" s="29">
        <v>1</v>
      </c>
      <c r="Q13" s="22">
        <v>1</v>
      </c>
      <c r="R13" s="22"/>
    </row>
    <row r="14" spans="1:18" s="15" customFormat="1" ht="12.75">
      <c r="A14" s="545"/>
      <c r="B14" s="545"/>
      <c r="C14" s="543"/>
      <c r="D14" s="59"/>
      <c r="E14" s="59"/>
      <c r="F14" s="29"/>
      <c r="G14" s="25"/>
      <c r="H14" s="29"/>
      <c r="I14" s="25"/>
      <c r="J14" s="29"/>
      <c r="K14" s="25">
        <f t="shared" si="0"/>
        <v>0</v>
      </c>
      <c r="L14" s="29"/>
      <c r="M14" s="25"/>
      <c r="N14" s="29"/>
      <c r="O14" s="25">
        <f t="shared" si="1"/>
        <v>28</v>
      </c>
      <c r="P14" s="29">
        <v>20</v>
      </c>
      <c r="Q14" s="25">
        <v>8</v>
      </c>
      <c r="R14" s="25"/>
    </row>
    <row r="15" spans="1:18" s="15" customFormat="1" ht="51">
      <c r="A15" s="544">
        <v>6</v>
      </c>
      <c r="B15" s="547" t="s">
        <v>425</v>
      </c>
      <c r="C15" s="540" t="s">
        <v>150</v>
      </c>
      <c r="D15" s="110" t="s">
        <v>538</v>
      </c>
      <c r="E15" s="22" t="s">
        <v>160</v>
      </c>
      <c r="F15" s="23" t="s">
        <v>284</v>
      </c>
      <c r="G15" s="22">
        <f>H15+I15+J15</f>
        <v>1.993</v>
      </c>
      <c r="H15" s="22">
        <v>1.993</v>
      </c>
      <c r="I15" s="24"/>
      <c r="J15" s="22"/>
      <c r="K15" s="22">
        <f>L15+M15+N15</f>
        <v>0</v>
      </c>
      <c r="L15" s="22"/>
      <c r="M15" s="24"/>
      <c r="N15" s="22"/>
      <c r="O15" s="22">
        <f>P15+Q15+R15</f>
        <v>7</v>
      </c>
      <c r="P15" s="22"/>
      <c r="Q15" s="24">
        <v>7</v>
      </c>
      <c r="R15" s="24"/>
    </row>
    <row r="16" spans="1:18" s="15" customFormat="1" ht="14.25" customHeight="1">
      <c r="A16" s="545"/>
      <c r="B16" s="545"/>
      <c r="C16" s="541"/>
      <c r="D16" s="59"/>
      <c r="E16" s="59"/>
      <c r="F16" s="25"/>
      <c r="G16" s="24"/>
      <c r="H16" s="25"/>
      <c r="I16" s="24"/>
      <c r="J16" s="25"/>
      <c r="K16" s="24">
        <f>L16+M16+N16</f>
        <v>0</v>
      </c>
      <c r="L16" s="25"/>
      <c r="M16" s="24"/>
      <c r="N16" s="25"/>
      <c r="O16" s="25">
        <f>P16+Q16+R16</f>
        <v>74</v>
      </c>
      <c r="P16" s="25"/>
      <c r="Q16" s="24">
        <v>74</v>
      </c>
      <c r="R16" s="24"/>
    </row>
    <row r="17" spans="1:18" s="14" customFormat="1" ht="12.75">
      <c r="A17" s="33"/>
      <c r="B17" s="33"/>
      <c r="C17" s="34" t="s">
        <v>10</v>
      </c>
      <c r="D17" s="34"/>
      <c r="E17" s="34"/>
      <c r="F17" s="35"/>
      <c r="G17" s="35">
        <f>G5+G7+G9+G11+G13+G15</f>
        <v>31.360999999999997</v>
      </c>
      <c r="H17" s="35">
        <f aca="true" t="shared" si="2" ref="H17:K18">H5+H7+H9+H11+H13+H15</f>
        <v>4.232</v>
      </c>
      <c r="I17" s="35">
        <f t="shared" si="2"/>
        <v>27.128999999999998</v>
      </c>
      <c r="J17" s="93">
        <f t="shared" si="2"/>
        <v>0</v>
      </c>
      <c r="K17" s="35">
        <f t="shared" si="2"/>
        <v>0</v>
      </c>
      <c r="L17" s="35">
        <f aca="true" t="shared" si="3" ref="L17:R17">L5+L7+L9+L11+L13+L15</f>
        <v>0</v>
      </c>
      <c r="M17" s="35">
        <f t="shared" si="3"/>
        <v>0</v>
      </c>
      <c r="N17" s="35">
        <f t="shared" si="3"/>
        <v>0</v>
      </c>
      <c r="O17" s="35">
        <f t="shared" si="3"/>
        <v>29</v>
      </c>
      <c r="P17" s="35">
        <f>P5+P7+P9+P11+P13+P15</f>
        <v>15</v>
      </c>
      <c r="Q17" s="35">
        <f t="shared" si="3"/>
        <v>14</v>
      </c>
      <c r="R17" s="35">
        <f t="shared" si="3"/>
        <v>0</v>
      </c>
    </row>
    <row r="18" spans="1:18" s="14" customFormat="1" ht="12.75">
      <c r="A18" s="37"/>
      <c r="B18" s="37"/>
      <c r="C18" s="38"/>
      <c r="D18" s="38"/>
      <c r="E18" s="38"/>
      <c r="F18" s="39"/>
      <c r="G18" s="39"/>
      <c r="H18" s="39"/>
      <c r="I18" s="39"/>
      <c r="J18" s="94"/>
      <c r="K18" s="39">
        <f t="shared" si="2"/>
        <v>0</v>
      </c>
      <c r="L18" s="39">
        <f aca="true" t="shared" si="4" ref="L18:R18">L6+L8+L10+L12+L14+L16</f>
        <v>0</v>
      </c>
      <c r="M18" s="39">
        <f t="shared" si="4"/>
        <v>0</v>
      </c>
      <c r="N18" s="39">
        <f t="shared" si="4"/>
        <v>0</v>
      </c>
      <c r="O18" s="39">
        <f t="shared" si="4"/>
        <v>323</v>
      </c>
      <c r="P18" s="39">
        <f>P6+P8+P10+P12+P14+P16</f>
        <v>190</v>
      </c>
      <c r="Q18" s="39">
        <f t="shared" si="4"/>
        <v>133</v>
      </c>
      <c r="R18" s="39">
        <f t="shared" si="4"/>
        <v>0</v>
      </c>
    </row>
    <row r="19" spans="1:18" s="14" customFormat="1" ht="12.75">
      <c r="A19" s="62"/>
      <c r="B19" s="415"/>
      <c r="C19" s="63" t="s">
        <v>366</v>
      </c>
      <c r="D19" s="64"/>
      <c r="E19" s="43" t="s">
        <v>160</v>
      </c>
      <c r="F19" s="62"/>
      <c r="G19" s="43">
        <f>H19+I19+J19</f>
        <v>31.360999999999997</v>
      </c>
      <c r="H19" s="43">
        <f>H13+H15</f>
        <v>4.232</v>
      </c>
      <c r="I19" s="43">
        <f>I5+I7+I9+I11</f>
        <v>27.128999999999998</v>
      </c>
      <c r="J19" s="43">
        <f>J5</f>
        <v>0</v>
      </c>
      <c r="K19" s="46"/>
      <c r="L19" s="46"/>
      <c r="M19" s="46"/>
      <c r="N19" s="46"/>
      <c r="O19" s="46"/>
      <c r="P19" s="46"/>
      <c r="Q19" s="46"/>
      <c r="R19" s="46"/>
    </row>
    <row r="20" spans="1:18" s="14" customFormat="1" ht="12.75">
      <c r="A20" s="46"/>
      <c r="B20" s="46"/>
      <c r="C20" s="49"/>
      <c r="D20" s="49"/>
      <c r="E20" s="49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</row>
    <row r="21" s="15" customFormat="1" ht="12.75"/>
    <row r="22" spans="4:10" s="57" customFormat="1" ht="12.75">
      <c r="D22" s="594" t="s">
        <v>259</v>
      </c>
      <c r="E22" s="594"/>
      <c r="G22" s="16">
        <f>G5+G7+G9+G13</f>
        <v>21.044</v>
      </c>
      <c r="H22" s="16">
        <f>H5+H7+H9+H13</f>
        <v>2.239</v>
      </c>
      <c r="I22" s="16">
        <f>I5+I7+I9+I13</f>
        <v>18.805</v>
      </c>
      <c r="J22" s="16">
        <f>J5+J7+J9+J13</f>
        <v>0</v>
      </c>
    </row>
    <row r="23" spans="4:10" s="57" customFormat="1" ht="40.5" customHeight="1">
      <c r="D23" s="216" t="s">
        <v>539</v>
      </c>
      <c r="E23" s="216"/>
      <c r="F23" s="216"/>
      <c r="G23" s="259">
        <f>G11+G15</f>
        <v>10.317</v>
      </c>
      <c r="H23" s="259">
        <f>H11+H15</f>
        <v>1.993</v>
      </c>
      <c r="I23" s="259">
        <f>I11+I15</f>
        <v>8.324</v>
      </c>
      <c r="J23" s="259">
        <f>J11+J15</f>
        <v>0</v>
      </c>
    </row>
    <row r="24" s="57" customFormat="1" ht="13.5">
      <c r="G24" s="18"/>
    </row>
    <row r="25" s="15" customFormat="1" ht="12.75"/>
  </sheetData>
  <sheetProtection/>
  <mergeCells count="37">
    <mergeCell ref="C13:C14"/>
    <mergeCell ref="C15:C16"/>
    <mergeCell ref="C5:C6"/>
    <mergeCell ref="C7:C8"/>
    <mergeCell ref="C9:C10"/>
    <mergeCell ref="C11:C12"/>
    <mergeCell ref="A1:R1"/>
    <mergeCell ref="D22:E22"/>
    <mergeCell ref="H3:H4"/>
    <mergeCell ref="I3:I4"/>
    <mergeCell ref="F2:F4"/>
    <mergeCell ref="G2:G4"/>
    <mergeCell ref="H2:J2"/>
    <mergeCell ref="A2:A4"/>
    <mergeCell ref="C2:C4"/>
    <mergeCell ref="O2:R2"/>
    <mergeCell ref="P3:R3"/>
    <mergeCell ref="O3:O4"/>
    <mergeCell ref="J3:J4"/>
    <mergeCell ref="K3:K4"/>
    <mergeCell ref="D2:D4"/>
    <mergeCell ref="E2:E4"/>
    <mergeCell ref="L3:N3"/>
    <mergeCell ref="K2:N2"/>
    <mergeCell ref="B2:B4"/>
    <mergeCell ref="B5:B6"/>
    <mergeCell ref="B7:B8"/>
    <mergeCell ref="B9:B10"/>
    <mergeCell ref="B11:B12"/>
    <mergeCell ref="B13:B14"/>
    <mergeCell ref="B15:B16"/>
    <mergeCell ref="A5:A6"/>
    <mergeCell ref="A7:A8"/>
    <mergeCell ref="A9:A10"/>
    <mergeCell ref="A11:A12"/>
    <mergeCell ref="A13:A14"/>
    <mergeCell ref="A15:A16"/>
  </mergeCells>
  <printOptions/>
  <pageMargins left="0.5905511811023623" right="0.3937007874015748" top="0.3937007874015748" bottom="0.3937007874015748" header="0" footer="0"/>
  <pageSetup fitToHeight="1" fitToWidth="1" horizontalDpi="300" verticalDpi="300" orientation="landscape" paperSize="9" scale="84" r:id="rId1"/>
  <headerFooter alignWithMargins="0">
    <oddFooter>&amp;CСтраница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PageLayoutView="0" workbookViewId="0" topLeftCell="A7">
      <selection activeCell="H5" sqref="H5:I5"/>
    </sheetView>
  </sheetViews>
  <sheetFormatPr defaultColWidth="9.00390625" defaultRowHeight="12.75"/>
  <cols>
    <col min="1" max="1" width="4.25390625" style="0" customWidth="1"/>
    <col min="2" max="2" width="14.875" style="0" customWidth="1"/>
    <col min="3" max="3" width="20.625" style="0" customWidth="1"/>
    <col min="4" max="4" width="21.75390625" style="0" customWidth="1"/>
    <col min="5" max="5" width="10.125" style="0" customWidth="1"/>
    <col min="6" max="6" width="8.25390625" style="0" customWidth="1"/>
    <col min="7" max="7" width="7.125" style="0" customWidth="1"/>
    <col min="8" max="8" width="6.625" style="0" customWidth="1"/>
    <col min="9" max="9" width="7.375" style="0" customWidth="1"/>
    <col min="10" max="10" width="6.875" style="0" customWidth="1"/>
    <col min="11" max="11" width="7.875" style="0" customWidth="1"/>
    <col min="12" max="12" width="7.00390625" style="0" customWidth="1"/>
    <col min="13" max="13" width="6.875" style="0" customWidth="1"/>
    <col min="14" max="14" width="6.25390625" style="0" customWidth="1"/>
    <col min="15" max="15" width="7.00390625" style="0" customWidth="1"/>
    <col min="16" max="16" width="6.75390625" style="0" customWidth="1"/>
    <col min="17" max="17" width="7.125" style="0" customWidth="1"/>
    <col min="18" max="18" width="8.125" style="0" customWidth="1"/>
  </cols>
  <sheetData>
    <row r="1" spans="1:18" s="65" customFormat="1" ht="69" customHeight="1">
      <c r="A1" s="557" t="s">
        <v>575</v>
      </c>
      <c r="B1" s="557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</row>
    <row r="2" spans="1:18" s="15" customFormat="1" ht="12.75" customHeight="1">
      <c r="A2" s="544" t="s">
        <v>9</v>
      </c>
      <c r="B2" s="546" t="s">
        <v>391</v>
      </c>
      <c r="C2" s="546" t="s">
        <v>163</v>
      </c>
      <c r="D2" s="546" t="s">
        <v>164</v>
      </c>
      <c r="E2" s="546" t="s">
        <v>159</v>
      </c>
      <c r="F2" s="546" t="s">
        <v>165</v>
      </c>
      <c r="G2" s="546" t="s">
        <v>166</v>
      </c>
      <c r="H2" s="554" t="s">
        <v>0</v>
      </c>
      <c r="I2" s="555"/>
      <c r="J2" s="556"/>
      <c r="K2" s="554" t="s">
        <v>1</v>
      </c>
      <c r="L2" s="555"/>
      <c r="M2" s="555"/>
      <c r="N2" s="556"/>
      <c r="O2" s="554" t="s">
        <v>8</v>
      </c>
      <c r="P2" s="555"/>
      <c r="Q2" s="555"/>
      <c r="R2" s="556"/>
    </row>
    <row r="3" spans="1:18" s="15" customFormat="1" ht="12.75">
      <c r="A3" s="547"/>
      <c r="B3" s="560"/>
      <c r="C3" s="547"/>
      <c r="D3" s="547"/>
      <c r="E3" s="547"/>
      <c r="F3" s="547"/>
      <c r="G3" s="547"/>
      <c r="H3" s="546" t="s">
        <v>167</v>
      </c>
      <c r="I3" s="546" t="s">
        <v>168</v>
      </c>
      <c r="J3" s="546" t="s">
        <v>169</v>
      </c>
      <c r="K3" s="546" t="s">
        <v>170</v>
      </c>
      <c r="L3" s="554" t="s">
        <v>0</v>
      </c>
      <c r="M3" s="555"/>
      <c r="N3" s="556"/>
      <c r="O3" s="546" t="s">
        <v>170</v>
      </c>
      <c r="P3" s="554" t="s">
        <v>0</v>
      </c>
      <c r="Q3" s="555"/>
      <c r="R3" s="556"/>
    </row>
    <row r="4" spans="1:18" s="15" customFormat="1" ht="24.75" customHeight="1">
      <c r="A4" s="545"/>
      <c r="B4" s="561"/>
      <c r="C4" s="545"/>
      <c r="D4" s="545"/>
      <c r="E4" s="545"/>
      <c r="F4" s="545"/>
      <c r="G4" s="545"/>
      <c r="H4" s="545"/>
      <c r="I4" s="545"/>
      <c r="J4" s="545"/>
      <c r="K4" s="545"/>
      <c r="L4" s="26" t="s">
        <v>3</v>
      </c>
      <c r="M4" s="26" t="s">
        <v>4</v>
      </c>
      <c r="N4" s="26" t="s">
        <v>5</v>
      </c>
      <c r="O4" s="545"/>
      <c r="P4" s="26" t="s">
        <v>3</v>
      </c>
      <c r="Q4" s="26" t="s">
        <v>4</v>
      </c>
      <c r="R4" s="26" t="s">
        <v>5</v>
      </c>
    </row>
    <row r="5" spans="1:18" s="15" customFormat="1" ht="27.75" customHeight="1">
      <c r="A5" s="544">
        <v>1</v>
      </c>
      <c r="B5" s="547" t="s">
        <v>426</v>
      </c>
      <c r="C5" s="31" t="s">
        <v>362</v>
      </c>
      <c r="D5" s="542" t="s">
        <v>558</v>
      </c>
      <c r="E5" s="22" t="s">
        <v>161</v>
      </c>
      <c r="F5" s="29" t="s">
        <v>285</v>
      </c>
      <c r="G5" s="22">
        <f>H5+I5+J5</f>
        <v>14.235000000000001</v>
      </c>
      <c r="H5" s="29">
        <v>12.435</v>
      </c>
      <c r="I5" s="22">
        <v>1.8</v>
      </c>
      <c r="J5" s="29"/>
      <c r="K5" s="22">
        <f aca="true" t="shared" si="0" ref="K5:K18">L5+M5+N5</f>
        <v>1</v>
      </c>
      <c r="L5" s="29"/>
      <c r="M5" s="22">
        <v>1</v>
      </c>
      <c r="N5" s="29"/>
      <c r="O5" s="22">
        <f aca="true" t="shared" si="1" ref="O5:O18">P5+Q5+R5</f>
        <v>2</v>
      </c>
      <c r="P5" s="29">
        <v>1</v>
      </c>
      <c r="Q5" s="22">
        <v>1</v>
      </c>
      <c r="R5" s="22"/>
    </row>
    <row r="6" spans="1:18" s="15" customFormat="1" ht="12.75">
      <c r="A6" s="545"/>
      <c r="B6" s="545"/>
      <c r="C6" s="30" t="s">
        <v>363</v>
      </c>
      <c r="D6" s="543"/>
      <c r="E6" s="111"/>
      <c r="F6" s="29" t="s">
        <v>286</v>
      </c>
      <c r="G6" s="25"/>
      <c r="H6" s="29"/>
      <c r="I6" s="25"/>
      <c r="J6" s="29"/>
      <c r="K6" s="25">
        <f t="shared" si="0"/>
        <v>16.02</v>
      </c>
      <c r="L6" s="29"/>
      <c r="M6" s="25">
        <v>16.02</v>
      </c>
      <c r="N6" s="29"/>
      <c r="O6" s="25">
        <f t="shared" si="1"/>
        <v>41</v>
      </c>
      <c r="P6" s="29">
        <v>30</v>
      </c>
      <c r="Q6" s="25">
        <v>11</v>
      </c>
      <c r="R6" s="25"/>
    </row>
    <row r="7" spans="1:18" s="15" customFormat="1" ht="27" customHeight="1">
      <c r="A7" s="544">
        <v>2</v>
      </c>
      <c r="B7" s="547" t="s">
        <v>427</v>
      </c>
      <c r="C7" s="542" t="s">
        <v>82</v>
      </c>
      <c r="D7" s="110" t="s">
        <v>539</v>
      </c>
      <c r="E7" s="22" t="s">
        <v>161</v>
      </c>
      <c r="F7" s="22" t="s">
        <v>242</v>
      </c>
      <c r="G7" s="248">
        <f>H7+I7+J7</f>
        <v>3.603</v>
      </c>
      <c r="H7" s="248"/>
      <c r="I7" s="253">
        <v>3.603</v>
      </c>
      <c r="J7" s="22"/>
      <c r="K7" s="22">
        <f t="shared" si="0"/>
        <v>1</v>
      </c>
      <c r="L7" s="22">
        <v>1</v>
      </c>
      <c r="M7" s="29"/>
      <c r="N7" s="22"/>
      <c r="O7" s="22">
        <f t="shared" si="1"/>
        <v>0</v>
      </c>
      <c r="P7" s="22"/>
      <c r="Q7" s="29"/>
      <c r="R7" s="22"/>
    </row>
    <row r="8" spans="1:18" s="15" customFormat="1" ht="12.75">
      <c r="A8" s="545"/>
      <c r="B8" s="545"/>
      <c r="C8" s="543"/>
      <c r="D8" s="111"/>
      <c r="E8" s="111"/>
      <c r="F8" s="25" t="s">
        <v>287</v>
      </c>
      <c r="G8" s="67"/>
      <c r="H8" s="72"/>
      <c r="I8" s="67"/>
      <c r="J8" s="25"/>
      <c r="K8" s="25">
        <f t="shared" si="0"/>
        <v>6.64</v>
      </c>
      <c r="L8" s="25">
        <v>6.64</v>
      </c>
      <c r="M8" s="29"/>
      <c r="N8" s="25"/>
      <c r="O8" s="25">
        <f t="shared" si="1"/>
        <v>0</v>
      </c>
      <c r="P8" s="25"/>
      <c r="Q8" s="29"/>
      <c r="R8" s="25"/>
    </row>
    <row r="9" spans="1:18" s="15" customFormat="1" ht="29.25" customHeight="1">
      <c r="A9" s="544">
        <v>3</v>
      </c>
      <c r="B9" s="547" t="s">
        <v>428</v>
      </c>
      <c r="C9" s="542" t="s">
        <v>81</v>
      </c>
      <c r="D9" s="110" t="s">
        <v>539</v>
      </c>
      <c r="E9" s="22" t="s">
        <v>160</v>
      </c>
      <c r="F9" s="29" t="s">
        <v>288</v>
      </c>
      <c r="G9" s="248">
        <f>H9+I9+J9</f>
        <v>3.064</v>
      </c>
      <c r="H9" s="253">
        <v>0.88</v>
      </c>
      <c r="I9" s="248">
        <v>2.184</v>
      </c>
      <c r="J9" s="29"/>
      <c r="K9" s="22">
        <f t="shared" si="0"/>
        <v>0</v>
      </c>
      <c r="L9" s="29"/>
      <c r="M9" s="22"/>
      <c r="N9" s="29"/>
      <c r="O9" s="22">
        <f t="shared" si="1"/>
        <v>2</v>
      </c>
      <c r="P9" s="29"/>
      <c r="Q9" s="22">
        <v>2</v>
      </c>
      <c r="R9" s="22"/>
    </row>
    <row r="10" spans="1:18" s="15" customFormat="1" ht="12.75">
      <c r="A10" s="545"/>
      <c r="B10" s="545"/>
      <c r="C10" s="543"/>
      <c r="D10" s="111"/>
      <c r="E10" s="111"/>
      <c r="F10" s="29"/>
      <c r="G10" s="72"/>
      <c r="H10" s="67"/>
      <c r="I10" s="72"/>
      <c r="J10" s="29"/>
      <c r="K10" s="25">
        <f t="shared" si="0"/>
        <v>0</v>
      </c>
      <c r="L10" s="29"/>
      <c r="M10" s="25"/>
      <c r="N10" s="29"/>
      <c r="O10" s="25">
        <f t="shared" si="1"/>
        <v>21</v>
      </c>
      <c r="P10" s="29"/>
      <c r="Q10" s="25">
        <v>21</v>
      </c>
      <c r="R10" s="25"/>
    </row>
    <row r="11" spans="1:18" s="15" customFormat="1" ht="52.5" customHeight="1">
      <c r="A11" s="544">
        <v>4</v>
      </c>
      <c r="B11" s="547" t="s">
        <v>429</v>
      </c>
      <c r="C11" s="542" t="s">
        <v>80</v>
      </c>
      <c r="D11" s="423" t="s">
        <v>545</v>
      </c>
      <c r="E11" s="22" t="s">
        <v>161</v>
      </c>
      <c r="F11" s="76" t="s">
        <v>289</v>
      </c>
      <c r="G11" s="248">
        <f>H11+I11+J11</f>
        <v>6.505</v>
      </c>
      <c r="H11" s="260">
        <v>6.505</v>
      </c>
      <c r="I11" s="67"/>
      <c r="J11" s="22"/>
      <c r="K11" s="22">
        <f t="shared" si="0"/>
        <v>0</v>
      </c>
      <c r="L11" s="22"/>
      <c r="M11" s="29"/>
      <c r="N11" s="22"/>
      <c r="O11" s="22">
        <f t="shared" si="1"/>
        <v>2</v>
      </c>
      <c r="P11" s="22">
        <v>1</v>
      </c>
      <c r="Q11" s="29">
        <v>1</v>
      </c>
      <c r="R11" s="22"/>
    </row>
    <row r="12" spans="1:18" s="15" customFormat="1" ht="12.75">
      <c r="A12" s="545"/>
      <c r="B12" s="545"/>
      <c r="C12" s="543"/>
      <c r="D12" s="424"/>
      <c r="E12" s="111"/>
      <c r="F12" s="79"/>
      <c r="G12" s="72"/>
      <c r="H12" s="239"/>
      <c r="I12" s="67"/>
      <c r="J12" s="25"/>
      <c r="K12" s="25">
        <f t="shared" si="0"/>
        <v>0</v>
      </c>
      <c r="L12" s="25"/>
      <c r="M12" s="29"/>
      <c r="N12" s="25"/>
      <c r="O12" s="25">
        <f t="shared" si="1"/>
        <v>30</v>
      </c>
      <c r="P12" s="25">
        <v>15</v>
      </c>
      <c r="Q12" s="29">
        <v>15</v>
      </c>
      <c r="R12" s="25"/>
    </row>
    <row r="13" spans="1:18" s="15" customFormat="1" ht="52.5" customHeight="1">
      <c r="A13" s="544">
        <v>5</v>
      </c>
      <c r="B13" s="547" t="s">
        <v>430</v>
      </c>
      <c r="C13" s="540" t="s">
        <v>138</v>
      </c>
      <c r="D13" s="423" t="s">
        <v>545</v>
      </c>
      <c r="E13" s="22" t="s">
        <v>160</v>
      </c>
      <c r="F13" s="76" t="s">
        <v>290</v>
      </c>
      <c r="G13" s="248">
        <f>H13+I13+J13</f>
        <v>2.215</v>
      </c>
      <c r="H13" s="260">
        <v>1.16</v>
      </c>
      <c r="I13" s="248">
        <v>1.055</v>
      </c>
      <c r="J13" s="22"/>
      <c r="K13" s="22">
        <f t="shared" si="0"/>
        <v>0</v>
      </c>
      <c r="L13" s="22"/>
      <c r="M13" s="22"/>
      <c r="N13" s="22"/>
      <c r="O13" s="22">
        <f t="shared" si="1"/>
        <v>3</v>
      </c>
      <c r="P13" s="22">
        <v>2</v>
      </c>
      <c r="Q13" s="22">
        <v>1</v>
      </c>
      <c r="R13" s="22"/>
    </row>
    <row r="14" spans="1:18" s="15" customFormat="1" ht="12.75" customHeight="1">
      <c r="A14" s="545"/>
      <c r="B14" s="545"/>
      <c r="C14" s="541"/>
      <c r="D14" s="424"/>
      <c r="E14" s="112"/>
      <c r="F14" s="79"/>
      <c r="G14" s="72"/>
      <c r="H14" s="239"/>
      <c r="I14" s="72"/>
      <c r="J14" s="25"/>
      <c r="K14" s="25">
        <f t="shared" si="0"/>
        <v>0</v>
      </c>
      <c r="L14" s="25"/>
      <c r="M14" s="25"/>
      <c r="N14" s="25"/>
      <c r="O14" s="25">
        <f t="shared" si="1"/>
        <v>36</v>
      </c>
      <c r="P14" s="25">
        <v>26</v>
      </c>
      <c r="Q14" s="25">
        <v>10</v>
      </c>
      <c r="R14" s="25"/>
    </row>
    <row r="15" spans="1:18" s="15" customFormat="1" ht="54.75" customHeight="1">
      <c r="A15" s="544">
        <v>6</v>
      </c>
      <c r="B15" s="547" t="s">
        <v>431</v>
      </c>
      <c r="C15" s="540" t="s">
        <v>139</v>
      </c>
      <c r="D15" s="423" t="s">
        <v>545</v>
      </c>
      <c r="E15" s="22" t="s">
        <v>160</v>
      </c>
      <c r="F15" s="22" t="s">
        <v>291</v>
      </c>
      <c r="G15" s="257">
        <f>H15+I15+J15</f>
        <v>3.88</v>
      </c>
      <c r="H15" s="257"/>
      <c r="I15" s="257">
        <v>3.88</v>
      </c>
      <c r="J15" s="22"/>
      <c r="K15" s="22">
        <f t="shared" si="0"/>
        <v>0</v>
      </c>
      <c r="L15" s="22"/>
      <c r="M15" s="22"/>
      <c r="N15" s="22"/>
      <c r="O15" s="22">
        <f t="shared" si="1"/>
        <v>1</v>
      </c>
      <c r="P15" s="22"/>
      <c r="Q15" s="22">
        <v>1</v>
      </c>
      <c r="R15" s="22"/>
    </row>
    <row r="16" spans="1:18" s="15" customFormat="1" ht="12.75" customHeight="1">
      <c r="A16" s="545"/>
      <c r="B16" s="545"/>
      <c r="C16" s="541"/>
      <c r="D16" s="111"/>
      <c r="E16" s="111"/>
      <c r="F16" s="25"/>
      <c r="G16" s="25"/>
      <c r="H16" s="25"/>
      <c r="I16" s="25"/>
      <c r="J16" s="25"/>
      <c r="K16" s="25">
        <f t="shared" si="0"/>
        <v>0</v>
      </c>
      <c r="L16" s="25"/>
      <c r="M16" s="25"/>
      <c r="N16" s="25"/>
      <c r="O16" s="25">
        <f t="shared" si="1"/>
        <v>12</v>
      </c>
      <c r="P16" s="25"/>
      <c r="Q16" s="25">
        <v>12</v>
      </c>
      <c r="R16" s="25"/>
    </row>
    <row r="17" spans="1:18" s="15" customFormat="1" ht="26.25" customHeight="1">
      <c r="A17" s="544">
        <v>7</v>
      </c>
      <c r="B17" s="547" t="s">
        <v>432</v>
      </c>
      <c r="C17" s="542" t="s">
        <v>114</v>
      </c>
      <c r="D17" s="110" t="s">
        <v>592</v>
      </c>
      <c r="E17" s="23" t="s">
        <v>171</v>
      </c>
      <c r="F17" s="24" t="s">
        <v>292</v>
      </c>
      <c r="G17" s="22">
        <f>H17+I17+J17</f>
        <v>8.576</v>
      </c>
      <c r="H17" s="24">
        <v>8.576</v>
      </c>
      <c r="I17" s="24"/>
      <c r="J17" s="91"/>
      <c r="K17" s="22">
        <f t="shared" si="0"/>
        <v>0</v>
      </c>
      <c r="L17" s="113"/>
      <c r="M17" s="24"/>
      <c r="N17" s="24"/>
      <c r="O17" s="22">
        <f t="shared" si="1"/>
        <v>3</v>
      </c>
      <c r="P17" s="24">
        <v>3</v>
      </c>
      <c r="Q17" s="24"/>
      <c r="R17" s="24"/>
    </row>
    <row r="18" spans="1:18" s="15" customFormat="1" ht="12.75" customHeight="1">
      <c r="A18" s="545"/>
      <c r="B18" s="545"/>
      <c r="C18" s="543"/>
      <c r="D18" s="114"/>
      <c r="E18" s="114"/>
      <c r="F18" s="24"/>
      <c r="G18" s="25"/>
      <c r="H18" s="24"/>
      <c r="I18" s="24"/>
      <c r="J18" s="91"/>
      <c r="K18" s="24">
        <f t="shared" si="0"/>
        <v>0</v>
      </c>
      <c r="L18" s="113"/>
      <c r="M18" s="24"/>
      <c r="N18" s="24"/>
      <c r="O18" s="25">
        <f t="shared" si="1"/>
        <v>54</v>
      </c>
      <c r="P18" s="24">
        <v>54</v>
      </c>
      <c r="Q18" s="24"/>
      <c r="R18" s="24"/>
    </row>
    <row r="19" spans="1:21" s="14" customFormat="1" ht="12.75">
      <c r="A19" s="33"/>
      <c r="B19" s="33"/>
      <c r="C19" s="34" t="s">
        <v>10</v>
      </c>
      <c r="D19" s="34"/>
      <c r="E19" s="34"/>
      <c r="F19" s="35"/>
      <c r="G19" s="35">
        <f>G5+G7+G9+G11+G13+G15+G17</f>
        <v>42.078</v>
      </c>
      <c r="H19" s="261">
        <f aca="true" t="shared" si="2" ref="H19:K20">H5+H7+H9+H11+H13+H15+H17</f>
        <v>29.556</v>
      </c>
      <c r="I19" s="35">
        <f t="shared" si="2"/>
        <v>12.522000000000002</v>
      </c>
      <c r="J19" s="93">
        <f t="shared" si="2"/>
        <v>0</v>
      </c>
      <c r="K19" s="35">
        <f t="shared" si="2"/>
        <v>2</v>
      </c>
      <c r="L19" s="35">
        <f aca="true" t="shared" si="3" ref="L19:R19">L5+L7+L9+L11+L13+L15+L17</f>
        <v>1</v>
      </c>
      <c r="M19" s="35">
        <f t="shared" si="3"/>
        <v>1</v>
      </c>
      <c r="N19" s="35">
        <f t="shared" si="3"/>
        <v>0</v>
      </c>
      <c r="O19" s="35">
        <f t="shared" si="3"/>
        <v>13</v>
      </c>
      <c r="P19" s="35">
        <f t="shared" si="3"/>
        <v>7</v>
      </c>
      <c r="Q19" s="35">
        <f t="shared" si="3"/>
        <v>6</v>
      </c>
      <c r="R19" s="35">
        <f t="shared" si="3"/>
        <v>0</v>
      </c>
      <c r="S19" s="49"/>
      <c r="U19" s="15"/>
    </row>
    <row r="20" spans="1:21" s="14" customFormat="1" ht="12.75">
      <c r="A20" s="37"/>
      <c r="B20" s="37"/>
      <c r="C20" s="38"/>
      <c r="D20" s="38"/>
      <c r="E20" s="38"/>
      <c r="F20" s="39"/>
      <c r="G20" s="39"/>
      <c r="H20" s="39"/>
      <c r="I20" s="39"/>
      <c r="J20" s="94"/>
      <c r="K20" s="39">
        <f t="shared" si="2"/>
        <v>22.66</v>
      </c>
      <c r="L20" s="39">
        <f aca="true" t="shared" si="4" ref="L20:R20">L6+L8+L10+L12+L14+L16+L18</f>
        <v>6.64</v>
      </c>
      <c r="M20" s="39">
        <f t="shared" si="4"/>
        <v>16.02</v>
      </c>
      <c r="N20" s="39">
        <f t="shared" si="4"/>
        <v>0</v>
      </c>
      <c r="O20" s="39">
        <f t="shared" si="4"/>
        <v>194</v>
      </c>
      <c r="P20" s="39">
        <f t="shared" si="4"/>
        <v>125</v>
      </c>
      <c r="Q20" s="39">
        <f t="shared" si="4"/>
        <v>69</v>
      </c>
      <c r="R20" s="39">
        <f t="shared" si="4"/>
        <v>0</v>
      </c>
      <c r="U20" s="15"/>
    </row>
    <row r="21" spans="1:21" s="57" customFormat="1" ht="12.75">
      <c r="A21" s="590"/>
      <c r="B21" s="412"/>
      <c r="C21" s="578" t="s">
        <v>162</v>
      </c>
      <c r="D21" s="579"/>
      <c r="E21" s="97" t="s">
        <v>171</v>
      </c>
      <c r="F21" s="95"/>
      <c r="G21" s="45">
        <f>H21+I21+J21</f>
        <v>8.576</v>
      </c>
      <c r="H21" s="95">
        <f>H17</f>
        <v>8.576</v>
      </c>
      <c r="I21" s="95">
        <f>I17</f>
        <v>0</v>
      </c>
      <c r="J21" s="95">
        <f>J17</f>
        <v>0</v>
      </c>
      <c r="K21" s="96"/>
      <c r="L21" s="96"/>
      <c r="M21" s="96"/>
      <c r="N21" s="96"/>
      <c r="O21" s="96"/>
      <c r="P21" s="96"/>
      <c r="Q21" s="96"/>
      <c r="R21" s="96"/>
      <c r="U21" s="15"/>
    </row>
    <row r="22" spans="1:21" s="14" customFormat="1" ht="13.5">
      <c r="A22" s="591"/>
      <c r="B22" s="413"/>
      <c r="C22" s="580"/>
      <c r="D22" s="581"/>
      <c r="E22" s="98" t="s">
        <v>161</v>
      </c>
      <c r="F22" s="44"/>
      <c r="G22" s="45">
        <f>H22+I22+J22</f>
        <v>24.343000000000004</v>
      </c>
      <c r="H22" s="220">
        <f>H5+H7+H11</f>
        <v>18.94</v>
      </c>
      <c r="I22" s="220">
        <f>I5+I7+I11</f>
        <v>5.4030000000000005</v>
      </c>
      <c r="J22" s="220">
        <f>J5+J7+J11</f>
        <v>0</v>
      </c>
      <c r="K22" s="46"/>
      <c r="L22" s="46"/>
      <c r="M22" s="46"/>
      <c r="N22" s="46"/>
      <c r="O22" s="46"/>
      <c r="P22" s="46"/>
      <c r="Q22" s="46"/>
      <c r="R22" s="46"/>
      <c r="U22" s="15"/>
    </row>
    <row r="23" spans="1:21" s="14" customFormat="1" ht="13.5">
      <c r="A23" s="592"/>
      <c r="B23" s="414"/>
      <c r="C23" s="582"/>
      <c r="D23" s="583"/>
      <c r="E23" s="98" t="s">
        <v>160</v>
      </c>
      <c r="F23" s="44"/>
      <c r="G23" s="45">
        <f>H23+I23+J23</f>
        <v>9.158999999999999</v>
      </c>
      <c r="H23" s="220">
        <f>H9+H13+H15</f>
        <v>2.04</v>
      </c>
      <c r="I23" s="220">
        <f>I9+I13+I15</f>
        <v>7.119</v>
      </c>
      <c r="J23" s="220">
        <f>J9+J13+J15</f>
        <v>0</v>
      </c>
      <c r="K23" s="46"/>
      <c r="L23" s="46"/>
      <c r="M23" s="46"/>
      <c r="N23" s="46"/>
      <c r="O23" s="46"/>
      <c r="P23" s="46"/>
      <c r="Q23" s="46"/>
      <c r="R23" s="46"/>
      <c r="U23" s="15"/>
    </row>
    <row r="24" spans="1:21" s="14" customFormat="1" ht="13.5">
      <c r="A24" s="50"/>
      <c r="B24" s="50"/>
      <c r="C24" s="115"/>
      <c r="D24" s="116"/>
      <c r="E24" s="50"/>
      <c r="F24" s="51"/>
      <c r="G24" s="52"/>
      <c r="H24" s="50"/>
      <c r="I24" s="50"/>
      <c r="J24" s="50"/>
      <c r="K24" s="46"/>
      <c r="L24" s="46"/>
      <c r="M24" s="46"/>
      <c r="N24" s="46"/>
      <c r="O24" s="46"/>
      <c r="P24" s="46"/>
      <c r="Q24" s="46"/>
      <c r="R24" s="46"/>
      <c r="U24" s="15"/>
    </row>
    <row r="25" spans="4:10" s="15" customFormat="1" ht="38.25">
      <c r="D25" s="99" t="s">
        <v>558</v>
      </c>
      <c r="G25" s="57">
        <f>G5</f>
        <v>14.235000000000001</v>
      </c>
      <c r="H25" s="275">
        <f>H5</f>
        <v>12.435</v>
      </c>
      <c r="I25" s="275">
        <f>I5</f>
        <v>1.8</v>
      </c>
      <c r="J25" s="275">
        <f>J5</f>
        <v>0</v>
      </c>
    </row>
    <row r="26" spans="4:21" s="57" customFormat="1" ht="12.75" customHeight="1">
      <c r="D26" s="594" t="s">
        <v>226</v>
      </c>
      <c r="E26" s="594"/>
      <c r="F26" s="594"/>
      <c r="G26" s="259">
        <f>G7+G9+G17</f>
        <v>15.243</v>
      </c>
      <c r="H26" s="259">
        <f>H7+H9+H17</f>
        <v>9.456000000000001</v>
      </c>
      <c r="I26" s="259">
        <f>I7+I9+I17</f>
        <v>5.787000000000001</v>
      </c>
      <c r="J26" s="259">
        <f>J7+J9+J17</f>
        <v>0</v>
      </c>
      <c r="L26" s="57" t="s">
        <v>540</v>
      </c>
      <c r="U26" s="15"/>
    </row>
    <row r="27" spans="4:21" s="57" customFormat="1" ht="24.75" customHeight="1">
      <c r="D27" s="594" t="s">
        <v>564</v>
      </c>
      <c r="E27" s="594"/>
      <c r="F27" s="594"/>
      <c r="G27" s="259">
        <f>H27+I27+J27</f>
        <v>12.6</v>
      </c>
      <c r="H27" s="259">
        <f>H11+H13+H15</f>
        <v>7.665</v>
      </c>
      <c r="I27" s="259">
        <f>I11+I13+I15</f>
        <v>4.935</v>
      </c>
      <c r="J27" s="259">
        <f>J11+J13+J15</f>
        <v>0</v>
      </c>
      <c r="R27" s="221"/>
      <c r="U27" s="15"/>
    </row>
    <row r="28" spans="7:10" s="15" customFormat="1" ht="12.75">
      <c r="G28" s="247"/>
      <c r="H28" s="247"/>
      <c r="I28" s="247"/>
      <c r="J28" s="247"/>
    </row>
    <row r="29" spans="7:10" s="15" customFormat="1" ht="12.75">
      <c r="G29" s="247"/>
      <c r="H29" s="247"/>
      <c r="I29" s="247"/>
      <c r="J29" s="247"/>
    </row>
    <row r="30" spans="7:21" ht="12.75">
      <c r="G30" s="213">
        <f>G25+G26+G27</f>
        <v>42.078</v>
      </c>
      <c r="U30" s="15"/>
    </row>
    <row r="31" ht="12.75">
      <c r="U31" s="15"/>
    </row>
    <row r="32" ht="12.75">
      <c r="U32" s="15"/>
    </row>
    <row r="33" ht="12.75">
      <c r="U33" s="15"/>
    </row>
    <row r="34" ht="12.75">
      <c r="U34" s="15"/>
    </row>
    <row r="35" ht="12.75">
      <c r="U35" s="15"/>
    </row>
    <row r="36" ht="12.75">
      <c r="U36" s="15"/>
    </row>
    <row r="37" ht="12.75">
      <c r="U37" s="15"/>
    </row>
    <row r="38" ht="12.75">
      <c r="U38" s="202"/>
    </row>
    <row r="39" ht="12.75">
      <c r="U39" s="202"/>
    </row>
    <row r="40" ht="12.75">
      <c r="U40" s="14"/>
    </row>
    <row r="41" ht="12.75">
      <c r="U41" s="14"/>
    </row>
    <row r="42" ht="12.75">
      <c r="U42" s="57"/>
    </row>
  </sheetData>
  <sheetProtection/>
  <mergeCells count="43">
    <mergeCell ref="D27:F27"/>
    <mergeCell ref="P3:R3"/>
    <mergeCell ref="K3:K4"/>
    <mergeCell ref="D26:F26"/>
    <mergeCell ref="A1:R1"/>
    <mergeCell ref="O2:R2"/>
    <mergeCell ref="O3:O4"/>
    <mergeCell ref="C7:C8"/>
    <mergeCell ref="L3:N3"/>
    <mergeCell ref="K2:N2"/>
    <mergeCell ref="G2:G4"/>
    <mergeCell ref="A21:A23"/>
    <mergeCell ref="C21:D23"/>
    <mergeCell ref="C13:C14"/>
    <mergeCell ref="C15:C16"/>
    <mergeCell ref="C17:C18"/>
    <mergeCell ref="A2:A4"/>
    <mergeCell ref="B2:B4"/>
    <mergeCell ref="B5:B6"/>
    <mergeCell ref="A17:A18"/>
    <mergeCell ref="J3:J4"/>
    <mergeCell ref="C9:C10"/>
    <mergeCell ref="C11:C12"/>
    <mergeCell ref="E2:E4"/>
    <mergeCell ref="C2:C4"/>
    <mergeCell ref="D2:D4"/>
    <mergeCell ref="H3:H4"/>
    <mergeCell ref="H2:J2"/>
    <mergeCell ref="I3:I4"/>
    <mergeCell ref="F2:F4"/>
    <mergeCell ref="B15:B16"/>
    <mergeCell ref="B17:B18"/>
    <mergeCell ref="A7:A8"/>
    <mergeCell ref="A9:A10"/>
    <mergeCell ref="A11:A12"/>
    <mergeCell ref="A13:A14"/>
    <mergeCell ref="A15:A16"/>
    <mergeCell ref="D5:D6"/>
    <mergeCell ref="A5:A6"/>
    <mergeCell ref="B7:B8"/>
    <mergeCell ref="B9:B10"/>
    <mergeCell ref="B11:B12"/>
    <mergeCell ref="B13:B14"/>
  </mergeCells>
  <printOptions/>
  <pageMargins left="0.7874015748031497" right="0.3937007874015748" top="0.3937007874015748" bottom="0.3937007874015748" header="0" footer="0"/>
  <pageSetup fitToHeight="1" fitToWidth="1" horizontalDpi="300" verticalDpi="300" orientation="landscape" paperSize="9" scale="83" r:id="rId1"/>
  <headerFooter alignWithMargins="0">
    <oddFooter>&amp;CСтраница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3" ySplit="1" topLeftCell="D20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D23" sqref="D23:D24"/>
    </sheetView>
  </sheetViews>
  <sheetFormatPr defaultColWidth="9.00390625" defaultRowHeight="12.75"/>
  <cols>
    <col min="1" max="1" width="4.25390625" style="0" customWidth="1"/>
    <col min="2" max="2" width="11.625" style="0" customWidth="1"/>
    <col min="3" max="4" width="20.625" style="0" customWidth="1"/>
    <col min="5" max="5" width="13.125" style="0" customWidth="1"/>
    <col min="6" max="6" width="10.625" style="0" customWidth="1"/>
    <col min="7" max="7" width="8.00390625" style="0" bestFit="1" customWidth="1"/>
    <col min="8" max="8" width="6.625" style="0" customWidth="1"/>
    <col min="9" max="9" width="7.375" style="0" customWidth="1"/>
    <col min="10" max="10" width="6.875" style="0" customWidth="1"/>
    <col min="11" max="11" width="7.875" style="0" customWidth="1"/>
    <col min="12" max="12" width="7.00390625" style="0" customWidth="1"/>
    <col min="13" max="13" width="6.875" style="0" customWidth="1"/>
    <col min="14" max="14" width="6.25390625" style="0" customWidth="1"/>
    <col min="15" max="15" width="7.00390625" style="0" customWidth="1"/>
    <col min="16" max="16" width="6.75390625" style="0" customWidth="1"/>
    <col min="17" max="17" width="7.125" style="0" customWidth="1"/>
    <col min="18" max="18" width="8.125" style="0" customWidth="1"/>
  </cols>
  <sheetData>
    <row r="1" spans="1:18" s="65" customFormat="1" ht="61.5" customHeight="1">
      <c r="A1" s="557" t="s">
        <v>576</v>
      </c>
      <c r="B1" s="557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</row>
    <row r="2" spans="1:18" s="2" customFormat="1" ht="12.75" customHeight="1">
      <c r="A2" s="595" t="s">
        <v>9</v>
      </c>
      <c r="B2" s="546" t="s">
        <v>391</v>
      </c>
      <c r="C2" s="616" t="s">
        <v>163</v>
      </c>
      <c r="D2" s="616" t="s">
        <v>164</v>
      </c>
      <c r="E2" s="616" t="s">
        <v>159</v>
      </c>
      <c r="F2" s="616" t="s">
        <v>165</v>
      </c>
      <c r="G2" s="616" t="s">
        <v>166</v>
      </c>
      <c r="H2" s="613" t="s">
        <v>0</v>
      </c>
      <c r="I2" s="614"/>
      <c r="J2" s="615"/>
      <c r="K2" s="613" t="s">
        <v>1</v>
      </c>
      <c r="L2" s="614"/>
      <c r="M2" s="614"/>
      <c r="N2" s="615"/>
      <c r="O2" s="613" t="s">
        <v>8</v>
      </c>
      <c r="P2" s="614"/>
      <c r="Q2" s="614"/>
      <c r="R2" s="615"/>
    </row>
    <row r="3" spans="1:18" s="2" customFormat="1" ht="12">
      <c r="A3" s="604"/>
      <c r="B3" s="560"/>
      <c r="C3" s="604"/>
      <c r="D3" s="604"/>
      <c r="E3" s="604"/>
      <c r="F3" s="604"/>
      <c r="G3" s="604"/>
      <c r="H3" s="616" t="s">
        <v>167</v>
      </c>
      <c r="I3" s="616" t="s">
        <v>168</v>
      </c>
      <c r="J3" s="616" t="s">
        <v>169</v>
      </c>
      <c r="K3" s="616" t="s">
        <v>170</v>
      </c>
      <c r="L3" s="613" t="s">
        <v>0</v>
      </c>
      <c r="M3" s="614"/>
      <c r="N3" s="615"/>
      <c r="O3" s="616" t="s">
        <v>170</v>
      </c>
      <c r="P3" s="613" t="s">
        <v>0</v>
      </c>
      <c r="Q3" s="614"/>
      <c r="R3" s="615"/>
    </row>
    <row r="4" spans="1:18" s="2" customFormat="1" ht="24.75" customHeight="1">
      <c r="A4" s="596"/>
      <c r="B4" s="561"/>
      <c r="C4" s="596"/>
      <c r="D4" s="596"/>
      <c r="E4" s="596"/>
      <c r="F4" s="596"/>
      <c r="G4" s="596"/>
      <c r="H4" s="596"/>
      <c r="I4" s="596"/>
      <c r="J4" s="596"/>
      <c r="K4" s="596"/>
      <c r="L4" s="167" t="s">
        <v>3</v>
      </c>
      <c r="M4" s="167" t="s">
        <v>4</v>
      </c>
      <c r="N4" s="167" t="s">
        <v>5</v>
      </c>
      <c r="O4" s="596"/>
      <c r="P4" s="167" t="s">
        <v>3</v>
      </c>
      <c r="Q4" s="167" t="s">
        <v>4</v>
      </c>
      <c r="R4" s="167" t="s">
        <v>5</v>
      </c>
    </row>
    <row r="5" spans="1:18" s="11" customFormat="1" ht="12">
      <c r="A5" s="595">
        <v>1</v>
      </c>
      <c r="B5" s="547" t="s">
        <v>433</v>
      </c>
      <c r="C5" s="605" t="s">
        <v>141</v>
      </c>
      <c r="D5" s="602" t="s">
        <v>596</v>
      </c>
      <c r="E5" s="168" t="s">
        <v>161</v>
      </c>
      <c r="F5" s="164" t="s">
        <v>350</v>
      </c>
      <c r="G5" s="164">
        <f>H5+I5+J5</f>
        <v>2.82</v>
      </c>
      <c r="H5" s="169"/>
      <c r="I5" s="164">
        <v>2.82</v>
      </c>
      <c r="J5" s="169"/>
      <c r="K5" s="164">
        <f aca="true" t="shared" si="0" ref="K5:K14">L5+M5+N5</f>
        <v>0</v>
      </c>
      <c r="L5" s="169"/>
      <c r="M5" s="164"/>
      <c r="N5" s="169"/>
      <c r="O5" s="164">
        <f aca="true" t="shared" si="1" ref="O5:O14">P5+Q5+R5</f>
        <v>2</v>
      </c>
      <c r="P5" s="169"/>
      <c r="Q5" s="164">
        <v>2</v>
      </c>
      <c r="R5" s="164"/>
    </row>
    <row r="6" spans="1:18" s="11" customFormat="1" ht="12">
      <c r="A6" s="596"/>
      <c r="B6" s="545"/>
      <c r="C6" s="606"/>
      <c r="D6" s="603"/>
      <c r="E6" s="171"/>
      <c r="F6" s="166"/>
      <c r="G6" s="166"/>
      <c r="H6" s="169"/>
      <c r="I6" s="166"/>
      <c r="J6" s="169"/>
      <c r="K6" s="166">
        <f t="shared" si="0"/>
        <v>0</v>
      </c>
      <c r="L6" s="169"/>
      <c r="M6" s="166"/>
      <c r="N6" s="169"/>
      <c r="O6" s="166">
        <f t="shared" si="1"/>
        <v>21</v>
      </c>
      <c r="P6" s="169"/>
      <c r="Q6" s="166">
        <v>21</v>
      </c>
      <c r="R6" s="166"/>
    </row>
    <row r="7" spans="1:18" s="11" customFormat="1" ht="24" customHeight="1">
      <c r="A7" s="595">
        <v>2</v>
      </c>
      <c r="B7" s="544" t="s">
        <v>434</v>
      </c>
      <c r="C7" s="605" t="s">
        <v>142</v>
      </c>
      <c r="D7" s="599" t="s">
        <v>596</v>
      </c>
      <c r="E7" s="168" t="s">
        <v>367</v>
      </c>
      <c r="F7" s="164" t="s">
        <v>351</v>
      </c>
      <c r="G7" s="289">
        <f>H7+I7+J7</f>
        <v>14.475000000000001</v>
      </c>
      <c r="H7" s="242"/>
      <c r="I7" s="290">
        <v>12.675</v>
      </c>
      <c r="J7" s="242">
        <v>1.8</v>
      </c>
      <c r="K7" s="164">
        <f t="shared" si="0"/>
        <v>0</v>
      </c>
      <c r="L7" s="164"/>
      <c r="M7" s="169"/>
      <c r="N7" s="164"/>
      <c r="O7" s="164">
        <f t="shared" si="1"/>
        <v>7</v>
      </c>
      <c r="P7" s="164">
        <v>6</v>
      </c>
      <c r="Q7" s="169">
        <v>1</v>
      </c>
      <c r="R7" s="164"/>
    </row>
    <row r="8" spans="1:18" s="11" customFormat="1" ht="12" customHeight="1">
      <c r="A8" s="604"/>
      <c r="B8" s="547"/>
      <c r="C8" s="607"/>
      <c r="D8" s="600"/>
      <c r="E8" s="506" t="s">
        <v>0</v>
      </c>
      <c r="F8" s="166"/>
      <c r="G8" s="243"/>
      <c r="H8" s="244"/>
      <c r="I8" s="243"/>
      <c r="J8" s="244"/>
      <c r="K8" s="166">
        <f t="shared" si="0"/>
        <v>0</v>
      </c>
      <c r="L8" s="165"/>
      <c r="M8" s="169"/>
      <c r="N8" s="166"/>
      <c r="O8" s="166">
        <f t="shared" si="1"/>
        <v>181</v>
      </c>
      <c r="P8" s="166">
        <v>172</v>
      </c>
      <c r="Q8" s="169">
        <v>9</v>
      </c>
      <c r="R8" s="166"/>
    </row>
    <row r="9" spans="1:19" s="11" customFormat="1" ht="12.75" customHeight="1">
      <c r="A9" s="604"/>
      <c r="B9" s="547"/>
      <c r="C9" s="607"/>
      <c r="D9" s="600"/>
      <c r="E9" s="167" t="s">
        <v>161</v>
      </c>
      <c r="F9" s="321" t="s">
        <v>247</v>
      </c>
      <c r="G9" s="322">
        <f>H9+I9+J9</f>
        <v>5</v>
      </c>
      <c r="H9" s="322"/>
      <c r="I9" s="322">
        <v>5</v>
      </c>
      <c r="J9" s="322"/>
      <c r="K9" s="172"/>
      <c r="L9" s="164"/>
      <c r="M9" s="310"/>
      <c r="N9" s="164"/>
      <c r="O9" s="165"/>
      <c r="P9" s="164"/>
      <c r="Q9" s="164"/>
      <c r="R9" s="165"/>
      <c r="S9" s="217"/>
    </row>
    <row r="10" spans="1:19" s="11" customFormat="1" ht="12.75" customHeight="1">
      <c r="A10" s="596"/>
      <c r="B10" s="545"/>
      <c r="C10" s="603"/>
      <c r="D10" s="601"/>
      <c r="E10" s="167" t="s">
        <v>160</v>
      </c>
      <c r="F10" s="167" t="s">
        <v>370</v>
      </c>
      <c r="G10" s="322">
        <f>H10+I10+J10</f>
        <v>9.475</v>
      </c>
      <c r="H10" s="322"/>
      <c r="I10" s="322">
        <v>7.675</v>
      </c>
      <c r="J10" s="322">
        <v>1.8</v>
      </c>
      <c r="K10" s="172"/>
      <c r="L10" s="166"/>
      <c r="M10" s="311"/>
      <c r="N10" s="166"/>
      <c r="O10" s="165"/>
      <c r="P10" s="166"/>
      <c r="Q10" s="166"/>
      <c r="R10" s="165"/>
      <c r="S10" s="217"/>
    </row>
    <row r="11" spans="1:18" s="11" customFormat="1" ht="12" customHeight="1">
      <c r="A11" s="595">
        <v>3</v>
      </c>
      <c r="B11" s="547" t="s">
        <v>435</v>
      </c>
      <c r="C11" s="605" t="s">
        <v>19</v>
      </c>
      <c r="D11" s="602" t="s">
        <v>596</v>
      </c>
      <c r="E11" s="168" t="s">
        <v>161</v>
      </c>
      <c r="F11" s="164" t="s">
        <v>352</v>
      </c>
      <c r="G11" s="242">
        <f>H11+I11+J11</f>
        <v>53.8</v>
      </c>
      <c r="H11" s="243"/>
      <c r="I11" s="242">
        <v>53.8</v>
      </c>
      <c r="J11" s="243"/>
      <c r="K11" s="164">
        <f t="shared" si="0"/>
        <v>7</v>
      </c>
      <c r="L11" s="169">
        <v>7</v>
      </c>
      <c r="M11" s="164"/>
      <c r="N11" s="169"/>
      <c r="O11" s="164">
        <f t="shared" si="1"/>
        <v>26</v>
      </c>
      <c r="P11" s="169">
        <v>25</v>
      </c>
      <c r="Q11" s="164"/>
      <c r="R11" s="164">
        <v>1</v>
      </c>
    </row>
    <row r="12" spans="1:18" s="459" customFormat="1" ht="12" customHeight="1">
      <c r="A12" s="596"/>
      <c r="B12" s="545"/>
      <c r="C12" s="606"/>
      <c r="D12" s="603"/>
      <c r="E12" s="454"/>
      <c r="F12" s="455"/>
      <c r="G12" s="456"/>
      <c r="H12" s="457"/>
      <c r="I12" s="456"/>
      <c r="J12" s="457"/>
      <c r="K12" s="455">
        <f t="shared" si="0"/>
        <v>231.68</v>
      </c>
      <c r="L12" s="458">
        <v>231.68</v>
      </c>
      <c r="M12" s="455"/>
      <c r="N12" s="458"/>
      <c r="O12" s="455">
        <f t="shared" si="1"/>
        <v>274</v>
      </c>
      <c r="P12" s="458">
        <v>269</v>
      </c>
      <c r="Q12" s="455"/>
      <c r="R12" s="455">
        <v>5</v>
      </c>
    </row>
    <row r="13" spans="1:18" s="459" customFormat="1" ht="12" customHeight="1">
      <c r="A13" s="597">
        <v>4</v>
      </c>
      <c r="B13" s="569" t="s">
        <v>436</v>
      </c>
      <c r="C13" s="609" t="s">
        <v>143</v>
      </c>
      <c r="D13" s="602" t="s">
        <v>596</v>
      </c>
      <c r="E13" s="460" t="s">
        <v>161</v>
      </c>
      <c r="F13" s="461" t="s">
        <v>353</v>
      </c>
      <c r="G13" s="462">
        <f>H13+I13+J13</f>
        <v>1.86</v>
      </c>
      <c r="H13" s="462"/>
      <c r="I13" s="463">
        <v>1.86</v>
      </c>
      <c r="J13" s="464"/>
      <c r="K13" s="461">
        <f t="shared" si="0"/>
        <v>0</v>
      </c>
      <c r="L13" s="461"/>
      <c r="M13" s="465"/>
      <c r="N13" s="461"/>
      <c r="O13" s="461">
        <f t="shared" si="1"/>
        <v>0</v>
      </c>
      <c r="P13" s="461"/>
      <c r="Q13" s="465"/>
      <c r="R13" s="461"/>
    </row>
    <row r="14" spans="1:18" s="459" customFormat="1" ht="15.75" customHeight="1">
      <c r="A14" s="598"/>
      <c r="B14" s="570"/>
      <c r="C14" s="610"/>
      <c r="D14" s="603"/>
      <c r="E14" s="466"/>
      <c r="F14" s="455"/>
      <c r="G14" s="467"/>
      <c r="H14" s="456"/>
      <c r="I14" s="467"/>
      <c r="J14" s="456"/>
      <c r="K14" s="455">
        <f t="shared" si="0"/>
        <v>0</v>
      </c>
      <c r="L14" s="455"/>
      <c r="M14" s="468"/>
      <c r="N14" s="455"/>
      <c r="O14" s="455">
        <f t="shared" si="1"/>
        <v>0</v>
      </c>
      <c r="P14" s="455"/>
      <c r="Q14" s="468"/>
      <c r="R14" s="455"/>
    </row>
    <row r="15" spans="1:18" s="459" customFormat="1" ht="12" customHeight="1">
      <c r="A15" s="597">
        <v>5</v>
      </c>
      <c r="B15" s="569" t="s">
        <v>437</v>
      </c>
      <c r="C15" s="611" t="s">
        <v>144</v>
      </c>
      <c r="D15" s="602" t="s">
        <v>596</v>
      </c>
      <c r="E15" s="460" t="s">
        <v>161</v>
      </c>
      <c r="F15" s="469" t="s">
        <v>354</v>
      </c>
      <c r="G15" s="462">
        <f>H15+I15+J15</f>
        <v>6.61</v>
      </c>
      <c r="H15" s="470"/>
      <c r="I15" s="470">
        <v>6.61</v>
      </c>
      <c r="J15" s="471"/>
      <c r="K15" s="461">
        <f aca="true" t="shared" si="2" ref="K15:K26">L15+M15+N15</f>
        <v>0</v>
      </c>
      <c r="L15" s="469"/>
      <c r="M15" s="469"/>
      <c r="N15" s="469"/>
      <c r="O15" s="461">
        <f aca="true" t="shared" si="3" ref="O15:O26">P15+Q15+R15</f>
        <v>0</v>
      </c>
      <c r="P15" s="469"/>
      <c r="Q15" s="469"/>
      <c r="R15" s="461"/>
    </row>
    <row r="16" spans="1:18" s="459" customFormat="1" ht="12.75" customHeight="1">
      <c r="A16" s="598"/>
      <c r="B16" s="570"/>
      <c r="C16" s="612"/>
      <c r="D16" s="603"/>
      <c r="E16" s="472"/>
      <c r="F16" s="469"/>
      <c r="G16" s="471"/>
      <c r="H16" s="471"/>
      <c r="I16" s="471"/>
      <c r="J16" s="471"/>
      <c r="K16" s="455">
        <f t="shared" si="2"/>
        <v>0</v>
      </c>
      <c r="L16" s="469"/>
      <c r="M16" s="469"/>
      <c r="N16" s="469"/>
      <c r="O16" s="455">
        <f t="shared" si="3"/>
        <v>0</v>
      </c>
      <c r="P16" s="469"/>
      <c r="Q16" s="469"/>
      <c r="R16" s="455"/>
    </row>
    <row r="17" spans="1:18" s="459" customFormat="1" ht="12" customHeight="1">
      <c r="A17" s="597">
        <v>6</v>
      </c>
      <c r="B17" s="569" t="s">
        <v>438</v>
      </c>
      <c r="C17" s="611" t="s">
        <v>20</v>
      </c>
      <c r="D17" s="602" t="s">
        <v>596</v>
      </c>
      <c r="E17" s="461" t="s">
        <v>161</v>
      </c>
      <c r="F17" s="461" t="s">
        <v>246</v>
      </c>
      <c r="G17" s="464">
        <f>H17+I17+J17</f>
        <v>5.4</v>
      </c>
      <c r="H17" s="464"/>
      <c r="I17" s="464">
        <v>5.4</v>
      </c>
      <c r="J17" s="464"/>
      <c r="K17" s="461">
        <f t="shared" si="2"/>
        <v>1</v>
      </c>
      <c r="L17" s="461"/>
      <c r="M17" s="461"/>
      <c r="N17" s="461">
        <v>1</v>
      </c>
      <c r="O17" s="461">
        <f t="shared" si="3"/>
        <v>2</v>
      </c>
      <c r="P17" s="461"/>
      <c r="Q17" s="461">
        <v>2</v>
      </c>
      <c r="R17" s="461"/>
    </row>
    <row r="18" spans="1:18" s="459" customFormat="1" ht="12.75" customHeight="1">
      <c r="A18" s="598"/>
      <c r="B18" s="570"/>
      <c r="C18" s="612"/>
      <c r="D18" s="603"/>
      <c r="E18" s="466"/>
      <c r="F18" s="469"/>
      <c r="G18" s="471"/>
      <c r="H18" s="471"/>
      <c r="I18" s="471"/>
      <c r="J18" s="471"/>
      <c r="K18" s="455">
        <f t="shared" si="2"/>
        <v>13.8</v>
      </c>
      <c r="L18" s="469"/>
      <c r="M18" s="469"/>
      <c r="N18" s="469">
        <v>13.8</v>
      </c>
      <c r="O18" s="455">
        <f t="shared" si="3"/>
        <v>17</v>
      </c>
      <c r="P18" s="469"/>
      <c r="Q18" s="469">
        <v>17</v>
      </c>
      <c r="R18" s="469"/>
    </row>
    <row r="19" spans="1:19" s="459" customFormat="1" ht="24" customHeight="1">
      <c r="A19" s="595">
        <v>7</v>
      </c>
      <c r="B19" s="544" t="s">
        <v>439</v>
      </c>
      <c r="C19" s="605" t="s">
        <v>88</v>
      </c>
      <c r="D19" s="599" t="s">
        <v>596</v>
      </c>
      <c r="E19" s="473" t="s">
        <v>248</v>
      </c>
      <c r="F19" s="461" t="s">
        <v>355</v>
      </c>
      <c r="G19" s="462">
        <f>H19+I19+J19</f>
        <v>14.75</v>
      </c>
      <c r="H19" s="462"/>
      <c r="I19" s="463">
        <v>10.25</v>
      </c>
      <c r="J19" s="462">
        <v>4.5</v>
      </c>
      <c r="K19" s="461">
        <f t="shared" si="2"/>
        <v>2</v>
      </c>
      <c r="L19" s="461"/>
      <c r="M19" s="465"/>
      <c r="N19" s="461">
        <v>2</v>
      </c>
      <c r="O19" s="461">
        <f t="shared" si="3"/>
        <v>10</v>
      </c>
      <c r="P19" s="461">
        <v>2</v>
      </c>
      <c r="Q19" s="465">
        <v>8</v>
      </c>
      <c r="R19" s="461"/>
      <c r="S19" s="474"/>
    </row>
    <row r="20" spans="1:19" s="459" customFormat="1" ht="12.75" customHeight="1">
      <c r="A20" s="604"/>
      <c r="B20" s="547"/>
      <c r="C20" s="608"/>
      <c r="D20" s="600"/>
      <c r="E20" s="507" t="s">
        <v>249</v>
      </c>
      <c r="F20" s="455"/>
      <c r="G20" s="467"/>
      <c r="H20" s="456"/>
      <c r="I20" s="467"/>
      <c r="J20" s="456"/>
      <c r="K20" s="455">
        <f t="shared" si="2"/>
        <v>26.16</v>
      </c>
      <c r="L20" s="455"/>
      <c r="M20" s="468"/>
      <c r="N20" s="455">
        <v>26.16</v>
      </c>
      <c r="O20" s="455">
        <f t="shared" si="3"/>
        <v>91</v>
      </c>
      <c r="P20" s="455">
        <v>18</v>
      </c>
      <c r="Q20" s="468">
        <v>73</v>
      </c>
      <c r="R20" s="455"/>
      <c r="S20" s="474"/>
    </row>
    <row r="21" spans="1:19" s="11" customFormat="1" ht="12.75" customHeight="1">
      <c r="A21" s="604"/>
      <c r="B21" s="547"/>
      <c r="C21" s="608"/>
      <c r="D21" s="600"/>
      <c r="E21" s="167" t="s">
        <v>161</v>
      </c>
      <c r="F21" s="321" t="s">
        <v>356</v>
      </c>
      <c r="G21" s="323">
        <v>6.58</v>
      </c>
      <c r="H21" s="324"/>
      <c r="I21" s="323">
        <v>6.58</v>
      </c>
      <c r="J21" s="323"/>
      <c r="K21" s="165"/>
      <c r="L21" s="165"/>
      <c r="M21" s="168"/>
      <c r="N21" s="165"/>
      <c r="O21" s="165"/>
      <c r="P21" s="165"/>
      <c r="Q21" s="168"/>
      <c r="R21" s="165"/>
      <c r="S21" s="217"/>
    </row>
    <row r="22" spans="1:19" s="11" customFormat="1" ht="12.75" customHeight="1">
      <c r="A22" s="596"/>
      <c r="B22" s="545"/>
      <c r="C22" s="606"/>
      <c r="D22" s="601"/>
      <c r="E22" s="167" t="s">
        <v>160</v>
      </c>
      <c r="F22" s="167" t="s">
        <v>357</v>
      </c>
      <c r="G22" s="323">
        <v>8.17</v>
      </c>
      <c r="H22" s="324"/>
      <c r="I22" s="323">
        <v>3.67</v>
      </c>
      <c r="J22" s="323">
        <v>4.5</v>
      </c>
      <c r="K22" s="165"/>
      <c r="L22" s="165"/>
      <c r="M22" s="168"/>
      <c r="N22" s="165"/>
      <c r="O22" s="165"/>
      <c r="P22" s="165"/>
      <c r="Q22" s="168"/>
      <c r="R22" s="165"/>
      <c r="S22" s="217"/>
    </row>
    <row r="23" spans="1:19" s="11" customFormat="1" ht="36" customHeight="1">
      <c r="A23" s="595">
        <v>8</v>
      </c>
      <c r="B23" s="547" t="s">
        <v>440</v>
      </c>
      <c r="C23" s="605" t="s">
        <v>21</v>
      </c>
      <c r="D23" s="602" t="s">
        <v>596</v>
      </c>
      <c r="E23" s="168" t="s">
        <v>161</v>
      </c>
      <c r="F23" s="164" t="s">
        <v>358</v>
      </c>
      <c r="G23" s="289">
        <f>H23+I23+J23</f>
        <v>3.755</v>
      </c>
      <c r="H23" s="289">
        <v>3.755</v>
      </c>
      <c r="I23" s="242"/>
      <c r="J23" s="242"/>
      <c r="K23" s="164">
        <f t="shared" si="2"/>
        <v>0</v>
      </c>
      <c r="L23" s="164"/>
      <c r="M23" s="164"/>
      <c r="N23" s="164"/>
      <c r="O23" s="164">
        <f t="shared" si="3"/>
        <v>5</v>
      </c>
      <c r="P23" s="164">
        <v>5</v>
      </c>
      <c r="Q23" s="164"/>
      <c r="R23" s="164"/>
      <c r="S23" s="217"/>
    </row>
    <row r="24" spans="1:19" s="11" customFormat="1" ht="12.75" customHeight="1">
      <c r="A24" s="596"/>
      <c r="B24" s="545"/>
      <c r="C24" s="606"/>
      <c r="D24" s="603"/>
      <c r="E24" s="170"/>
      <c r="F24" s="166"/>
      <c r="G24" s="244"/>
      <c r="H24" s="244"/>
      <c r="I24" s="244"/>
      <c r="J24" s="244"/>
      <c r="K24" s="165">
        <f t="shared" si="2"/>
        <v>0</v>
      </c>
      <c r="L24" s="166"/>
      <c r="M24" s="166"/>
      <c r="N24" s="166"/>
      <c r="O24" s="165">
        <f t="shared" si="3"/>
        <v>55</v>
      </c>
      <c r="P24" s="166">
        <v>55</v>
      </c>
      <c r="Q24" s="166"/>
      <c r="R24" s="166"/>
      <c r="S24" s="217"/>
    </row>
    <row r="25" spans="1:19" s="11" customFormat="1" ht="24" customHeight="1">
      <c r="A25" s="595">
        <v>9</v>
      </c>
      <c r="B25" s="547" t="s">
        <v>441</v>
      </c>
      <c r="C25" s="605" t="s">
        <v>192</v>
      </c>
      <c r="D25" s="602" t="s">
        <v>596</v>
      </c>
      <c r="E25" s="165" t="s">
        <v>160</v>
      </c>
      <c r="F25" s="420" t="s">
        <v>537</v>
      </c>
      <c r="G25" s="289">
        <f>H25+I25+J25</f>
        <v>12.657</v>
      </c>
      <c r="H25" s="291"/>
      <c r="I25" s="292">
        <v>4.436</v>
      </c>
      <c r="J25" s="421">
        <v>8.221</v>
      </c>
      <c r="K25" s="164">
        <f t="shared" si="2"/>
        <v>0</v>
      </c>
      <c r="L25" s="165"/>
      <c r="M25" s="165"/>
      <c r="N25" s="172"/>
      <c r="O25" s="164">
        <f t="shared" si="3"/>
        <v>11</v>
      </c>
      <c r="P25" s="197">
        <v>4</v>
      </c>
      <c r="Q25" s="165">
        <v>7</v>
      </c>
      <c r="R25" s="165"/>
      <c r="S25" s="217"/>
    </row>
    <row r="26" spans="1:18" s="2" customFormat="1" ht="12.75" customHeight="1">
      <c r="A26" s="596"/>
      <c r="B26" s="545"/>
      <c r="C26" s="606"/>
      <c r="D26" s="603"/>
      <c r="E26" s="173"/>
      <c r="F26" s="165"/>
      <c r="G26" s="166"/>
      <c r="H26" s="165"/>
      <c r="I26" s="165"/>
      <c r="J26" s="172"/>
      <c r="K26" s="165">
        <f t="shared" si="2"/>
        <v>0</v>
      </c>
      <c r="L26" s="165"/>
      <c r="M26" s="165"/>
      <c r="N26" s="172"/>
      <c r="O26" s="166">
        <f t="shared" si="3"/>
        <v>115</v>
      </c>
      <c r="P26" s="197">
        <v>36</v>
      </c>
      <c r="Q26" s="165">
        <v>79</v>
      </c>
      <c r="R26" s="165"/>
    </row>
    <row r="27" spans="1:19" s="3" customFormat="1" ht="12">
      <c r="A27" s="174"/>
      <c r="B27" s="547"/>
      <c r="C27" s="175" t="s">
        <v>10</v>
      </c>
      <c r="D27" s="175"/>
      <c r="E27" s="175"/>
      <c r="F27" s="176"/>
      <c r="G27" s="298">
        <f>G5+G7+G11+G13+G15+G17+G19+G23+G25</f>
        <v>116.127</v>
      </c>
      <c r="H27" s="298">
        <f>H5+H7+H11+H13+H15+H17+H19+H23+H25</f>
        <v>3.755</v>
      </c>
      <c r="I27" s="298">
        <f>I5+I7+I11+I13+I15+I17+I19+I23+I25</f>
        <v>97.851</v>
      </c>
      <c r="J27" s="298">
        <f>J5+J7+J11+J13+J15+J17+J19+J23+J25</f>
        <v>14.521</v>
      </c>
      <c r="K27" s="176">
        <f>L27+M27+N27</f>
        <v>10</v>
      </c>
      <c r="L27" s="309">
        <f aca="true" t="shared" si="4" ref="L27:N28">L5+L7+L11+L13+L15+L17+L19+L23+L25</f>
        <v>7</v>
      </c>
      <c r="M27" s="309">
        <f t="shared" si="4"/>
        <v>0</v>
      </c>
      <c r="N27" s="309">
        <f t="shared" si="4"/>
        <v>3</v>
      </c>
      <c r="O27" s="309">
        <f>P27+Q27+R27</f>
        <v>63</v>
      </c>
      <c r="P27" s="309">
        <f aca="true" t="shared" si="5" ref="P27:R28">P5+P7+P11+P13+P15+P17+P19+P23+P25</f>
        <v>42</v>
      </c>
      <c r="Q27" s="309">
        <f t="shared" si="5"/>
        <v>20</v>
      </c>
      <c r="R27" s="309">
        <f t="shared" si="5"/>
        <v>1</v>
      </c>
      <c r="S27" s="4"/>
    </row>
    <row r="28" spans="1:18" s="3" customFormat="1" ht="12">
      <c r="A28" s="177"/>
      <c r="B28" s="545"/>
      <c r="C28" s="178"/>
      <c r="D28" s="178"/>
      <c r="E28" s="178"/>
      <c r="F28" s="179"/>
      <c r="G28" s="299"/>
      <c r="H28" s="299"/>
      <c r="I28" s="299"/>
      <c r="J28" s="300"/>
      <c r="K28" s="309">
        <f>L28+M28+N28</f>
        <v>271.64</v>
      </c>
      <c r="L28" s="309">
        <f t="shared" si="4"/>
        <v>231.68</v>
      </c>
      <c r="M28" s="309">
        <f t="shared" si="4"/>
        <v>0</v>
      </c>
      <c r="N28" s="309">
        <f t="shared" si="4"/>
        <v>39.96</v>
      </c>
      <c r="O28" s="309">
        <f>P28+Q28+R28</f>
        <v>754</v>
      </c>
      <c r="P28" s="309">
        <f t="shared" si="5"/>
        <v>550</v>
      </c>
      <c r="Q28" s="309">
        <f t="shared" si="5"/>
        <v>199</v>
      </c>
      <c r="R28" s="309">
        <f t="shared" si="5"/>
        <v>5</v>
      </c>
    </row>
    <row r="29" spans="1:18" s="3" customFormat="1" ht="12">
      <c r="A29" s="174"/>
      <c r="B29" s="416"/>
      <c r="C29" s="180" t="s">
        <v>162</v>
      </c>
      <c r="D29" s="181"/>
      <c r="E29" s="182" t="s">
        <v>161</v>
      </c>
      <c r="F29" s="183"/>
      <c r="G29" s="301">
        <f>H29+I29+J29</f>
        <v>85.825</v>
      </c>
      <c r="H29" s="302">
        <f>H5+H9+H11+H13+H15+H17+H21+H23</f>
        <v>3.755</v>
      </c>
      <c r="I29" s="302">
        <f>I5+I9+I11+I13+I15+I17+I21+I23</f>
        <v>82.07000000000001</v>
      </c>
      <c r="J29" s="302">
        <f>J5+J9+J11+J13+J15+J17+J21+J23</f>
        <v>0</v>
      </c>
      <c r="K29" s="184"/>
      <c r="L29" s="184"/>
      <c r="M29" s="184"/>
      <c r="N29" s="184"/>
      <c r="O29" s="184"/>
      <c r="P29" s="184"/>
      <c r="Q29" s="184"/>
      <c r="R29" s="184"/>
    </row>
    <row r="30" spans="1:18" s="3" customFormat="1" ht="12">
      <c r="A30" s="177"/>
      <c r="B30" s="417"/>
      <c r="C30" s="185"/>
      <c r="D30" s="186"/>
      <c r="E30" s="182" t="s">
        <v>160</v>
      </c>
      <c r="F30" s="183"/>
      <c r="G30" s="301">
        <f>H30+I30+J30</f>
        <v>30.302</v>
      </c>
      <c r="H30" s="302">
        <f>H10+H22+H25</f>
        <v>0</v>
      </c>
      <c r="I30" s="302">
        <f>I10+I22+I25</f>
        <v>15.780999999999999</v>
      </c>
      <c r="J30" s="302">
        <f>J10+J22+J25</f>
        <v>14.521</v>
      </c>
      <c r="K30" s="184"/>
      <c r="L30" s="184"/>
      <c r="M30" s="184"/>
      <c r="N30" s="184"/>
      <c r="O30" s="184"/>
      <c r="P30" s="184"/>
      <c r="Q30" s="184"/>
      <c r="R30" s="245"/>
    </row>
    <row r="31" spans="1:18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s="12" customFormat="1" ht="52.5" customHeight="1">
      <c r="A32" s="57"/>
      <c r="B32" s="57"/>
      <c r="C32" s="57"/>
      <c r="D32" s="214" t="s">
        <v>600</v>
      </c>
      <c r="E32" s="331"/>
      <c r="F32" s="57"/>
      <c r="G32" s="266">
        <f>G27</f>
        <v>116.127</v>
      </c>
      <c r="H32" s="266">
        <f>H27</f>
        <v>3.755</v>
      </c>
      <c r="I32" s="266">
        <f>I27</f>
        <v>97.851</v>
      </c>
      <c r="J32" s="266">
        <f>J27</f>
        <v>14.521</v>
      </c>
      <c r="K32" s="57"/>
      <c r="L32" s="57"/>
      <c r="M32" s="57"/>
      <c r="N32" s="57"/>
      <c r="O32" s="57"/>
      <c r="P32" s="57"/>
      <c r="Q32" s="57"/>
      <c r="R32" s="57"/>
    </row>
    <row r="33" spans="1:18" s="12" customFormat="1" ht="22.5" customHeight="1">
      <c r="A33" s="57"/>
      <c r="B33" s="57"/>
      <c r="C33" s="57"/>
      <c r="D33" s="214"/>
      <c r="E33" s="214"/>
      <c r="F33" s="57"/>
      <c r="G33" s="1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8" s="12" customFormat="1" ht="22.5" customHeight="1">
      <c r="A34" s="57"/>
      <c r="B34" s="57"/>
      <c r="C34" s="57"/>
      <c r="D34" s="214"/>
      <c r="E34" s="214"/>
      <c r="F34" s="57"/>
      <c r="G34" s="259"/>
      <c r="H34" s="259"/>
      <c r="I34" s="259"/>
      <c r="J34" s="259"/>
      <c r="K34" s="57"/>
      <c r="L34" s="57"/>
      <c r="M34" s="57"/>
      <c r="N34" s="57"/>
      <c r="O34" s="57"/>
      <c r="P34" s="57"/>
      <c r="Q34" s="57"/>
      <c r="R34" s="57"/>
    </row>
    <row r="35" spans="1:18" s="12" customFormat="1" ht="22.5" customHeight="1">
      <c r="A35" s="57"/>
      <c r="B35" s="57"/>
      <c r="C35" s="57"/>
      <c r="D35" s="214"/>
      <c r="E35" s="214"/>
      <c r="F35" s="57"/>
      <c r="G35" s="16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1:18" s="12" customFormat="1" ht="15" customHeight="1">
      <c r="A36" s="57"/>
      <c r="B36" s="57"/>
      <c r="C36" s="57"/>
      <c r="D36" s="214"/>
      <c r="E36" s="214"/>
      <c r="F36" s="57"/>
      <c r="G36" s="16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8" ht="12.75">
      <c r="A37" s="15"/>
      <c r="B37" s="15"/>
      <c r="C37" s="15"/>
      <c r="D37" s="187"/>
      <c r="E37" s="187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465" s="15" customFormat="1" ht="12.75"/>
  </sheetData>
  <sheetProtection/>
  <mergeCells count="55">
    <mergeCell ref="C2:C4"/>
    <mergeCell ref="A1:R1"/>
    <mergeCell ref="K3:K4"/>
    <mergeCell ref="L3:N3"/>
    <mergeCell ref="K2:N2"/>
    <mergeCell ref="O2:R2"/>
    <mergeCell ref="P3:R3"/>
    <mergeCell ref="O3:O4"/>
    <mergeCell ref="A2:A4"/>
    <mergeCell ref="D2:D4"/>
    <mergeCell ref="H2:J2"/>
    <mergeCell ref="I3:I4"/>
    <mergeCell ref="J3:J4"/>
    <mergeCell ref="E2:E4"/>
    <mergeCell ref="F2:F4"/>
    <mergeCell ref="G2:G4"/>
    <mergeCell ref="H3:H4"/>
    <mergeCell ref="C5:C6"/>
    <mergeCell ref="C25:C26"/>
    <mergeCell ref="A7:A10"/>
    <mergeCell ref="C7:C10"/>
    <mergeCell ref="C23:C24"/>
    <mergeCell ref="C19:C22"/>
    <mergeCell ref="C11:C12"/>
    <mergeCell ref="C13:C14"/>
    <mergeCell ref="C15:C16"/>
    <mergeCell ref="C17:C18"/>
    <mergeCell ref="D19:D22"/>
    <mergeCell ref="D25:D26"/>
    <mergeCell ref="A19:A22"/>
    <mergeCell ref="D5:D6"/>
    <mergeCell ref="D11:D12"/>
    <mergeCell ref="D13:D14"/>
    <mergeCell ref="D15:D16"/>
    <mergeCell ref="D17:D18"/>
    <mergeCell ref="D23:D24"/>
    <mergeCell ref="D7:D10"/>
    <mergeCell ref="B15:B16"/>
    <mergeCell ref="B17:B18"/>
    <mergeCell ref="B23:B24"/>
    <mergeCell ref="B25:B26"/>
    <mergeCell ref="B2:B4"/>
    <mergeCell ref="B5:B6"/>
    <mergeCell ref="B11:B12"/>
    <mergeCell ref="B13:B14"/>
    <mergeCell ref="B27:B28"/>
    <mergeCell ref="A5:A6"/>
    <mergeCell ref="A11:A12"/>
    <mergeCell ref="A13:A14"/>
    <mergeCell ref="A15:A16"/>
    <mergeCell ref="A17:A18"/>
    <mergeCell ref="A23:A24"/>
    <mergeCell ref="A25:A26"/>
    <mergeCell ref="B7:B10"/>
    <mergeCell ref="B19:B22"/>
  </mergeCells>
  <printOptions/>
  <pageMargins left="0.7874015748031497" right="0.3937007874015748" top="0.4724409448818898" bottom="0.35433070866141736" header="0" footer="0"/>
  <pageSetup fitToHeight="0" fitToWidth="1" horizontalDpi="300" verticalDpi="300" orientation="landscape" paperSize="9" scale="82" r:id="rId1"/>
  <headerFooter alignWithMargins="0">
    <oddFooter>&amp;CСтраница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PageLayoutView="0" workbookViewId="0" topLeftCell="A1">
      <selection activeCell="A1" sqref="A1:R1"/>
    </sheetView>
  </sheetViews>
  <sheetFormatPr defaultColWidth="9.00390625" defaultRowHeight="12.75"/>
  <cols>
    <col min="1" max="1" width="4.25390625" style="0" customWidth="1"/>
    <col min="2" max="2" width="11.75390625" style="0" customWidth="1"/>
    <col min="3" max="4" width="20.625" style="0" customWidth="1"/>
    <col min="5" max="5" width="13.875" style="0" customWidth="1"/>
    <col min="6" max="6" width="8.25390625" style="0" customWidth="1"/>
    <col min="7" max="7" width="7.125" style="0" customWidth="1"/>
    <col min="8" max="8" width="6.625" style="0" customWidth="1"/>
    <col min="9" max="9" width="7.375" style="0" customWidth="1"/>
    <col min="10" max="10" width="6.875" style="0" customWidth="1"/>
    <col min="11" max="11" width="7.875" style="0" customWidth="1"/>
    <col min="12" max="12" width="7.00390625" style="0" customWidth="1"/>
    <col min="13" max="13" width="6.875" style="0" customWidth="1"/>
    <col min="14" max="14" width="6.25390625" style="0" customWidth="1"/>
    <col min="15" max="15" width="7.00390625" style="0" customWidth="1"/>
    <col min="16" max="16" width="6.75390625" style="0" customWidth="1"/>
    <col min="17" max="17" width="7.125" style="0" customWidth="1"/>
    <col min="18" max="18" width="8.125" style="0" customWidth="1"/>
  </cols>
  <sheetData>
    <row r="1" spans="1:18" s="65" customFormat="1" ht="64.5" customHeight="1">
      <c r="A1" s="557" t="s">
        <v>577</v>
      </c>
      <c r="B1" s="557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</row>
    <row r="2" spans="1:18" s="15" customFormat="1" ht="12.75" customHeight="1">
      <c r="A2" s="544" t="s">
        <v>9</v>
      </c>
      <c r="B2" s="546" t="s">
        <v>391</v>
      </c>
      <c r="C2" s="546" t="s">
        <v>163</v>
      </c>
      <c r="D2" s="546" t="s">
        <v>164</v>
      </c>
      <c r="E2" s="546" t="s">
        <v>159</v>
      </c>
      <c r="F2" s="546" t="s">
        <v>165</v>
      </c>
      <c r="G2" s="546" t="s">
        <v>166</v>
      </c>
      <c r="H2" s="554" t="s">
        <v>0</v>
      </c>
      <c r="I2" s="555"/>
      <c r="J2" s="556"/>
      <c r="K2" s="554" t="s">
        <v>1</v>
      </c>
      <c r="L2" s="555"/>
      <c r="M2" s="555"/>
      <c r="N2" s="556"/>
      <c r="O2" s="554" t="s">
        <v>8</v>
      </c>
      <c r="P2" s="555"/>
      <c r="Q2" s="555"/>
      <c r="R2" s="556"/>
    </row>
    <row r="3" spans="1:18" s="15" customFormat="1" ht="12.75">
      <c r="A3" s="547"/>
      <c r="B3" s="560"/>
      <c r="C3" s="547"/>
      <c r="D3" s="547"/>
      <c r="E3" s="547"/>
      <c r="F3" s="547"/>
      <c r="G3" s="547"/>
      <c r="H3" s="546" t="s">
        <v>167</v>
      </c>
      <c r="I3" s="546" t="s">
        <v>168</v>
      </c>
      <c r="J3" s="546" t="s">
        <v>169</v>
      </c>
      <c r="K3" s="546" t="s">
        <v>170</v>
      </c>
      <c r="L3" s="554" t="s">
        <v>0</v>
      </c>
      <c r="M3" s="555"/>
      <c r="N3" s="556"/>
      <c r="O3" s="546" t="s">
        <v>170</v>
      </c>
      <c r="P3" s="554" t="s">
        <v>0</v>
      </c>
      <c r="Q3" s="555"/>
      <c r="R3" s="556"/>
    </row>
    <row r="4" spans="1:18" s="15" customFormat="1" ht="24.75" customHeight="1">
      <c r="A4" s="545"/>
      <c r="B4" s="561"/>
      <c r="C4" s="545"/>
      <c r="D4" s="545"/>
      <c r="E4" s="545"/>
      <c r="F4" s="545"/>
      <c r="G4" s="545"/>
      <c r="H4" s="545"/>
      <c r="I4" s="545"/>
      <c r="J4" s="545"/>
      <c r="K4" s="545"/>
      <c r="L4" s="26" t="s">
        <v>3</v>
      </c>
      <c r="M4" s="26" t="s">
        <v>4</v>
      </c>
      <c r="N4" s="26" t="s">
        <v>5</v>
      </c>
      <c r="O4" s="545"/>
      <c r="P4" s="26" t="s">
        <v>3</v>
      </c>
      <c r="Q4" s="26" t="s">
        <v>4</v>
      </c>
      <c r="R4" s="26" t="s">
        <v>5</v>
      </c>
    </row>
    <row r="5" spans="1:18" s="100" customFormat="1" ht="12.75">
      <c r="A5" s="22">
        <v>1</v>
      </c>
      <c r="B5" s="547" t="s">
        <v>442</v>
      </c>
      <c r="C5" s="542" t="s">
        <v>129</v>
      </c>
      <c r="D5" s="542" t="s">
        <v>209</v>
      </c>
      <c r="E5" s="28" t="s">
        <v>160</v>
      </c>
      <c r="F5" s="22" t="s">
        <v>331</v>
      </c>
      <c r="G5" s="258">
        <f>H5+I5+J5</f>
        <v>78.85</v>
      </c>
      <c r="H5" s="257"/>
      <c r="I5" s="258">
        <v>78.85</v>
      </c>
      <c r="J5" s="68"/>
      <c r="K5" s="26">
        <f>L5+M5+N5</f>
        <v>14</v>
      </c>
      <c r="L5" s="26"/>
      <c r="M5" s="26">
        <v>14</v>
      </c>
      <c r="N5" s="26"/>
      <c r="O5" s="26">
        <f>P5+Q5+R5</f>
        <v>97</v>
      </c>
      <c r="P5" s="26">
        <v>26</v>
      </c>
      <c r="Q5" s="26">
        <v>71</v>
      </c>
      <c r="R5" s="26"/>
    </row>
    <row r="6" spans="1:18" s="100" customFormat="1" ht="12.75">
      <c r="A6" s="25"/>
      <c r="B6" s="545"/>
      <c r="C6" s="543"/>
      <c r="D6" s="543"/>
      <c r="E6" s="59"/>
      <c r="F6" s="25"/>
      <c r="G6" s="258"/>
      <c r="H6" s="262"/>
      <c r="I6" s="258"/>
      <c r="J6" s="72"/>
      <c r="K6" s="26">
        <f>L6+M6+N6</f>
        <v>305.27</v>
      </c>
      <c r="L6" s="26"/>
      <c r="M6" s="475">
        <v>305.27</v>
      </c>
      <c r="N6" s="26"/>
      <c r="O6" s="26">
        <f>P6+Q6+R6</f>
        <v>943</v>
      </c>
      <c r="P6" s="26">
        <v>249</v>
      </c>
      <c r="Q6" s="26">
        <v>694</v>
      </c>
      <c r="R6" s="26"/>
    </row>
    <row r="7" spans="1:18" s="101" customFormat="1" ht="12.75">
      <c r="A7" s="35"/>
      <c r="B7" s="35"/>
      <c r="C7" s="82" t="s">
        <v>10</v>
      </c>
      <c r="D7" s="82"/>
      <c r="E7" s="82"/>
      <c r="F7" s="35"/>
      <c r="G7" s="284">
        <f>G5</f>
        <v>78.85</v>
      </c>
      <c r="H7" s="284"/>
      <c r="I7" s="284">
        <f aca="true" t="shared" si="0" ref="I7:R7">I5</f>
        <v>78.85</v>
      </c>
      <c r="J7" s="83"/>
      <c r="K7" s="35">
        <f t="shared" si="0"/>
        <v>14</v>
      </c>
      <c r="L7" s="35">
        <f t="shared" si="0"/>
        <v>0</v>
      </c>
      <c r="M7" s="35">
        <f t="shared" si="0"/>
        <v>14</v>
      </c>
      <c r="N7" s="35">
        <f t="shared" si="0"/>
        <v>0</v>
      </c>
      <c r="O7" s="35">
        <f t="shared" si="0"/>
        <v>97</v>
      </c>
      <c r="P7" s="35">
        <f t="shared" si="0"/>
        <v>26</v>
      </c>
      <c r="Q7" s="35">
        <f t="shared" si="0"/>
        <v>71</v>
      </c>
      <c r="R7" s="35">
        <f t="shared" si="0"/>
        <v>0</v>
      </c>
    </row>
    <row r="8" spans="1:18" s="101" customFormat="1" ht="12.75">
      <c r="A8" s="39"/>
      <c r="B8" s="39"/>
      <c r="C8" s="85"/>
      <c r="D8" s="85"/>
      <c r="E8" s="85"/>
      <c r="F8" s="39"/>
      <c r="G8" s="285"/>
      <c r="H8" s="285"/>
      <c r="I8" s="285"/>
      <c r="J8" s="233"/>
      <c r="K8" s="39">
        <f>K6</f>
        <v>305.27</v>
      </c>
      <c r="L8" s="39">
        <f aca="true" t="shared" si="1" ref="L8:R8">L6</f>
        <v>0</v>
      </c>
      <c r="M8" s="39">
        <f t="shared" si="1"/>
        <v>305.27</v>
      </c>
      <c r="N8" s="39">
        <f t="shared" si="1"/>
        <v>0</v>
      </c>
      <c r="O8" s="39">
        <f t="shared" si="1"/>
        <v>943</v>
      </c>
      <c r="P8" s="39">
        <f t="shared" si="1"/>
        <v>249</v>
      </c>
      <c r="Q8" s="39">
        <f t="shared" si="1"/>
        <v>694</v>
      </c>
      <c r="R8" s="39">
        <f t="shared" si="1"/>
        <v>0</v>
      </c>
    </row>
    <row r="9" spans="1:18" s="14" customFormat="1" ht="12.75">
      <c r="A9" s="62"/>
      <c r="B9" s="415"/>
      <c r="C9" s="63" t="s">
        <v>162</v>
      </c>
      <c r="D9" s="64"/>
      <c r="E9" s="43" t="s">
        <v>160</v>
      </c>
      <c r="F9" s="62"/>
      <c r="G9" s="278">
        <f>H9+I9+J9</f>
        <v>78.85</v>
      </c>
      <c r="H9" s="278"/>
      <c r="I9" s="278">
        <f>I5</f>
        <v>78.85</v>
      </c>
      <c r="J9" s="226"/>
      <c r="K9" s="46"/>
      <c r="L9" s="46"/>
      <c r="M9" s="46"/>
      <c r="N9" s="46"/>
      <c r="O9" s="46"/>
      <c r="P9" s="46"/>
      <c r="Q9" s="46"/>
      <c r="R9" s="46"/>
    </row>
    <row r="10" spans="7:10" s="15" customFormat="1" ht="12.75">
      <c r="G10" s="286"/>
      <c r="H10" s="286"/>
      <c r="I10" s="286"/>
      <c r="J10" s="227"/>
    </row>
    <row r="11" spans="4:10" s="15" customFormat="1" ht="24" customHeight="1">
      <c r="D11" s="594" t="s">
        <v>209</v>
      </c>
      <c r="E11" s="594"/>
      <c r="G11" s="287">
        <f>G5</f>
        <v>78.85</v>
      </c>
      <c r="H11" s="286"/>
      <c r="I11" s="286"/>
      <c r="J11" s="227"/>
    </row>
    <row r="12" spans="7:9" s="15" customFormat="1" ht="12.75">
      <c r="G12" s="286"/>
      <c r="H12" s="286"/>
      <c r="I12" s="286"/>
    </row>
    <row r="13" s="15" customFormat="1" ht="12.75"/>
  </sheetData>
  <sheetProtection/>
  <mergeCells count="22">
    <mergeCell ref="A1:R1"/>
    <mergeCell ref="D11:E11"/>
    <mergeCell ref="H3:H4"/>
    <mergeCell ref="I3:I4"/>
    <mergeCell ref="J3:J4"/>
    <mergeCell ref="G2:G4"/>
    <mergeCell ref="H2:J2"/>
    <mergeCell ref="A2:A4"/>
    <mergeCell ref="C2:C4"/>
    <mergeCell ref="D2:D4"/>
    <mergeCell ref="B2:B4"/>
    <mergeCell ref="B5:B6"/>
    <mergeCell ref="E2:E4"/>
    <mergeCell ref="F2:F4"/>
    <mergeCell ref="C5:C6"/>
    <mergeCell ref="D5:D6"/>
    <mergeCell ref="O2:R2"/>
    <mergeCell ref="P3:R3"/>
    <mergeCell ref="O3:O4"/>
    <mergeCell ref="K3:K4"/>
    <mergeCell ref="L3:N3"/>
    <mergeCell ref="K2:N2"/>
  </mergeCells>
  <printOptions/>
  <pageMargins left="0.7874015748031497" right="0.3937007874015748" top="0.3937007874015748" bottom="0.3937007874015748" header="0" footer="0"/>
  <pageSetup fitToHeight="0" fitToWidth="1" horizontalDpi="300" verticalDpi="300" orientation="landscape" paperSize="9" scale="83" r:id="rId1"/>
  <headerFooter alignWithMargins="0">
    <oddFooter>&amp;CСтраница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Сеть муниц дорог на 2011 год</dc:title>
  <dc:subject/>
  <dc:creator>Таберт</dc:creator>
  <cp:keywords/>
  <dc:description/>
  <cp:lastModifiedBy>Михаил Орлов</cp:lastModifiedBy>
  <cp:lastPrinted>2024-01-11T11:03:12Z</cp:lastPrinted>
  <dcterms:created xsi:type="dcterms:W3CDTF">2001-10-22T07:27:10Z</dcterms:created>
  <dcterms:modified xsi:type="dcterms:W3CDTF">2024-02-15T04:10:03Z</dcterms:modified>
  <cp:category/>
  <cp:version/>
  <cp:contentType/>
  <cp:contentStatus/>
</cp:coreProperties>
</file>